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worksheets/sheet3.xml" ContentType="application/vnd.openxmlformats-officedocument.spreadsheetml.worksheet+xml"/>
  <Override PartName="/xl/queryTables/queryTable18.xml" ContentType="application/vnd.openxmlformats-officedocument.spreadsheetml.queryTable+xml"/>
  <Override PartName="/xl/queryTables/queryTable23.xml" ContentType="application/vnd.openxmlformats-officedocument.spreadsheetml.query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queryTables/queryTable16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xl/worksheets/sheet1.xml" ContentType="application/vnd.openxmlformats-officedocument.spreadsheetml.worksheet+xml"/>
  <Override PartName="/xl/queryTables/queryTable14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xl/queryTables/queryTable10.xml" ContentType="application/vnd.openxmlformats-officedocument.spreadsheetml.queryTable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queryTables/queryTable2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4.xml" ContentType="application/vnd.openxmlformats-officedocument.spreadsheetml.queryTable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queryTables/queryTable17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9.xml" ContentType="application/vnd.openxmlformats-officedocument.spreadsheetml.queryTable+xml"/>
  <Override PartName="/xl/worksheets/sheet2.xml" ContentType="application/vnd.openxmlformats-officedocument.spreadsheetml.worksheet+xml"/>
  <Override PartName="/xl/queryTables/queryTable15.xml" ContentType="application/vnd.openxmlformats-officedocument.spreadsheetml.queryTabl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queryTables/queryTable7.xml" ContentType="application/vnd.openxmlformats-officedocument.spreadsheetml.queryTable+xml"/>
  <Override PartName="/xl/theme/theme1.xml" ContentType="application/vnd.openxmlformats-officedocument.theme+xml"/>
  <Override PartName="/xl/queryTables/queryTable20.xml" ContentType="application/vnd.openxmlformats-officedocument.spreadsheetml.queryTable+xml"/>
  <Override PartName="/xl/sharedStrings.xml" ContentType="application/vnd.openxmlformats-officedocument.spreadsheetml.sharedStrings+xml"/>
  <Override PartName="/xl/queryTables/queryTable13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11.xml" ContentType="application/vnd.openxmlformats-officedocument.spreadsheetml.queryTable+xml"/>
  <Override PartName="/xl/workbook.xml" ContentType="application/vnd.openxmlformats-officedocument.spreadsheetml.sheet.main+xml"/>
  <Override PartName="/xl/queryTables/queryTable3.xml" ContentType="application/vnd.openxmlformats-officedocument.spreadsheetml.queryTable+xml"/>
  <Override PartName="/xl/queryTables/queryTable25.xml" ContentType="application/vnd.openxmlformats-officedocument.spreadsheetml.queryTable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autoCompressPictures="0"/>
  <bookViews>
    <workbookView xWindow="220" yWindow="140" windowWidth="19320" windowHeight="15480" tabRatio="636" activeTab="2"/>
  </bookViews>
  <sheets>
    <sheet name="BLLM" sheetId="1" r:id="rId1"/>
    <sheet name="BearDist" sheetId="5" r:id="rId2"/>
    <sheet name="PTMCoor" sheetId="6" r:id="rId3"/>
    <sheet name="AdjoiningLots" sheetId="7" r:id="rId4"/>
  </sheets>
  <definedNames>
    <definedName name="_xlnm._FilterDatabase" localSheetId="2" hidden="1">PTMCoor!$A$8:$V$26</definedName>
    <definedName name="Aguinaldo_1" localSheetId="2">PTMCoor!$A$1:$G$25</definedName>
    <definedName name="Aguinaldo_2" localSheetId="2">PTMCoor!$A$1:$G$25</definedName>
    <definedName name="Burgos_1" localSheetId="2">PTMCoor!$A$1:$H$25</definedName>
    <definedName name="Burgos_2" localSheetId="2">PTMCoor!$A$1:$H$25</definedName>
    <definedName name="Cojuanco_1" localSheetId="2">PTMCoor!$A$1:$F$25</definedName>
    <definedName name="Del_Pilar" localSheetId="2">PTMCoor!$A$1:$G$25</definedName>
    <definedName name="Gregorio_1" localSheetId="2">PTMCoor!$A$1:$G$25</definedName>
    <definedName name="Gregorio_2" localSheetId="2">PTMCoor!$A$1:$G$25</definedName>
    <definedName name="La_Fuente" localSheetId="2">PTMCoor!$A$1:$G$25</definedName>
    <definedName name="La_Fuente_1" localSheetId="2">PTMCoor!$A$1:$G$25</definedName>
    <definedName name="Mabini_1" localSheetId="2">PTMCoor!$A$1:$H$25</definedName>
    <definedName name="Mabini_2" localSheetId="2">PTMCoor!$A$1:$H$25</definedName>
    <definedName name="Maliolio_1" localSheetId="2">PTMCoor!$A$1:$G$25</definedName>
    <definedName name="Maliolio_2" localSheetId="2">PTMCoor!$A$1:$G$25</definedName>
    <definedName name="_xlnm.Print_Area" localSheetId="0">BLLM!#REF!</definedName>
    <definedName name="_xlnm.Print_Area" localSheetId="2">PTMCoor!$B$1:$O$29</definedName>
    <definedName name="San_Mariano" localSheetId="2">PTMCoor!$A$1:$H$25</definedName>
    <definedName name="San_Mariano_1" localSheetId="2">PTMCoor!$A$1:$H$25</definedName>
    <definedName name="Sapsap_1" localSheetId="2">PTMCoor!$A$1:$F$25</definedName>
    <definedName name="Sta_Teresita" localSheetId="2">PTMCoor!$A$1:$H$25</definedName>
    <definedName name="Sta_Teresita_1" localSheetId="2">PTMCoor!$A$1:$H$25</definedName>
    <definedName name="Sto_Rosario" localSheetId="2">PTMCoor!$A$1:$H$25</definedName>
    <definedName name="Sto_Rosario_1" localSheetId="2">PTMCoor!$A$1:$H$25</definedName>
    <definedName name="Tramo_1" localSheetId="2">PTMCoor!$A$1:$G$25</definedName>
    <definedName name="Tramo_2" localSheetId="2">PTMCoor!$A$1:$G$25</definedName>
    <definedName name="Valenzuela_1" localSheetId="2">PTMCoor!$A$1:$H$25</definedName>
    <definedName name="Valenzuela_2" localSheetId="2">PTMCoor!$A$1:$H$25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2" i="7"/>
  <c r="P2"/>
  <c r="O8" i="5"/>
  <c r="N8"/>
  <c r="O9"/>
  <c r="O10"/>
  <c r="O11"/>
  <c r="O12"/>
  <c r="O13"/>
  <c r="O14"/>
  <c r="O15"/>
  <c r="N9"/>
  <c r="N10"/>
  <c r="N11"/>
  <c r="N12"/>
  <c r="N13"/>
  <c r="N14"/>
  <c r="N15"/>
  <c r="Q13"/>
  <c r="I13"/>
  <c r="M13"/>
  <c r="Q14"/>
  <c r="I14"/>
  <c r="M14"/>
  <c r="Q12"/>
  <c r="I12"/>
  <c r="M12"/>
  <c r="Q11"/>
  <c r="I11"/>
  <c r="M11"/>
  <c r="Q10"/>
  <c r="I10"/>
  <c r="M10"/>
  <c r="R10"/>
  <c r="R11"/>
  <c r="R12"/>
  <c r="R13"/>
  <c r="R14"/>
  <c r="F14"/>
  <c r="L14"/>
  <c r="S14"/>
  <c r="Q15"/>
  <c r="I15"/>
  <c r="M15"/>
  <c r="R15"/>
  <c r="F15"/>
  <c r="L15"/>
  <c r="S15"/>
  <c r="F13"/>
  <c r="L13"/>
  <c r="S13"/>
  <c r="F10"/>
  <c r="L10"/>
  <c r="S10"/>
  <c r="F11"/>
  <c r="L11"/>
  <c r="S11"/>
  <c r="F12"/>
  <c r="L12"/>
  <c r="S12"/>
  <c r="E18"/>
  <c r="O2"/>
  <c r="Q9"/>
  <c r="I9"/>
  <c r="M9"/>
  <c r="F9"/>
  <c r="L9"/>
  <c r="T12"/>
  <c r="T13"/>
  <c r="T14"/>
  <c r="T15"/>
  <c r="U13"/>
  <c r="U9"/>
  <c r="U11"/>
  <c r="U12"/>
  <c r="U14"/>
  <c r="U15"/>
  <c r="U10"/>
  <c r="O5"/>
  <c r="O4"/>
  <c r="T11"/>
  <c r="O18"/>
  <c r="M17"/>
  <c r="L17"/>
  <c r="S16"/>
  <c r="T10"/>
  <c r="T9"/>
  <c r="T8"/>
  <c r="V9" i="6"/>
  <c r="M9"/>
  <c r="U9"/>
  <c r="L9"/>
  <c r="B12"/>
  <c r="B13"/>
  <c r="D12"/>
  <c r="D13"/>
  <c r="J13"/>
  <c r="E13"/>
  <c r="K13"/>
  <c r="K11"/>
  <c r="R11"/>
  <c r="K12"/>
  <c r="R12"/>
  <c r="R13"/>
  <c r="F13"/>
  <c r="G13"/>
  <c r="H13"/>
  <c r="I13"/>
  <c r="Q13"/>
  <c r="S13"/>
  <c r="T13"/>
  <c r="B14"/>
  <c r="D14"/>
  <c r="J14"/>
  <c r="E14"/>
  <c r="K14"/>
  <c r="R14"/>
  <c r="F14"/>
  <c r="G14"/>
  <c r="H14"/>
  <c r="I14"/>
  <c r="Q14"/>
  <c r="S14"/>
  <c r="T14"/>
  <c r="B15"/>
  <c r="D15"/>
  <c r="J15"/>
  <c r="E15"/>
  <c r="K15"/>
  <c r="R15"/>
  <c r="F15"/>
  <c r="G15"/>
  <c r="H15"/>
  <c r="I15"/>
  <c r="Q15"/>
  <c r="S15"/>
  <c r="T15"/>
  <c r="B16"/>
  <c r="D16"/>
  <c r="J16"/>
  <c r="E16"/>
  <c r="K16"/>
  <c r="R16"/>
  <c r="F16"/>
  <c r="G16"/>
  <c r="H16"/>
  <c r="I16"/>
  <c r="Q16"/>
  <c r="S16"/>
  <c r="T16"/>
  <c r="B17"/>
  <c r="D17"/>
  <c r="J17"/>
  <c r="E17"/>
  <c r="K17"/>
  <c r="R17"/>
  <c r="F17"/>
  <c r="G17"/>
  <c r="H17"/>
  <c r="I17"/>
  <c r="Q17"/>
  <c r="S17"/>
  <c r="T17"/>
  <c r="B18"/>
  <c r="D18"/>
  <c r="J18"/>
  <c r="E18"/>
  <c r="K18"/>
  <c r="R18"/>
  <c r="F18"/>
  <c r="G18"/>
  <c r="H18"/>
  <c r="I18"/>
  <c r="Q18"/>
  <c r="S18"/>
  <c r="T18"/>
  <c r="B19"/>
  <c r="D19"/>
  <c r="J19"/>
  <c r="E19"/>
  <c r="K19"/>
  <c r="R19"/>
  <c r="F19"/>
  <c r="G19"/>
  <c r="H19"/>
  <c r="I19"/>
  <c r="Q19"/>
  <c r="S19"/>
  <c r="T19"/>
  <c r="B20"/>
  <c r="D20"/>
  <c r="J20"/>
  <c r="E20"/>
  <c r="K20"/>
  <c r="R20"/>
  <c r="F20"/>
  <c r="G20"/>
  <c r="H20"/>
  <c r="I20"/>
  <c r="Q20"/>
  <c r="S20"/>
  <c r="T20"/>
  <c r="B21"/>
  <c r="D21"/>
  <c r="J21"/>
  <c r="E21"/>
  <c r="K21"/>
  <c r="R21"/>
  <c r="F21"/>
  <c r="G21"/>
  <c r="H21"/>
  <c r="I21"/>
  <c r="Q21"/>
  <c r="S21"/>
  <c r="T21"/>
  <c r="B22"/>
  <c r="D22"/>
  <c r="J22"/>
  <c r="E22"/>
  <c r="K22"/>
  <c r="R22"/>
  <c r="F22"/>
  <c r="G22"/>
  <c r="H22"/>
  <c r="I22"/>
  <c r="Q22"/>
  <c r="S22"/>
  <c r="T22"/>
  <c r="B23"/>
  <c r="D23"/>
  <c r="J23"/>
  <c r="E23"/>
  <c r="K23"/>
  <c r="R23"/>
  <c r="F23"/>
  <c r="G23"/>
  <c r="H23"/>
  <c r="I23"/>
  <c r="Q23"/>
  <c r="S23"/>
  <c r="T23"/>
  <c r="B24"/>
  <c r="D24"/>
  <c r="J24"/>
  <c r="E24"/>
  <c r="K24"/>
  <c r="R24"/>
  <c r="F24"/>
  <c r="G24"/>
  <c r="H24"/>
  <c r="I24"/>
  <c r="Q24"/>
  <c r="S24"/>
  <c r="T24"/>
  <c r="B25"/>
  <c r="D25"/>
  <c r="J25"/>
  <c r="E25"/>
  <c r="K25"/>
  <c r="R25"/>
  <c r="F25"/>
  <c r="G25"/>
  <c r="H25"/>
  <c r="I25"/>
  <c r="Q25"/>
  <c r="S25"/>
  <c r="T25"/>
  <c r="B26"/>
  <c r="J26"/>
  <c r="E26"/>
  <c r="K26"/>
  <c r="R26"/>
  <c r="F26"/>
  <c r="G26"/>
  <c r="H26"/>
  <c r="I26"/>
  <c r="Q26"/>
  <c r="S26"/>
  <c r="T26"/>
  <c r="J11"/>
  <c r="E11"/>
  <c r="F11"/>
  <c r="G11"/>
  <c r="H11"/>
  <c r="I11"/>
  <c r="J12"/>
  <c r="E12"/>
  <c r="F12"/>
  <c r="G12"/>
  <c r="H12"/>
  <c r="I12"/>
  <c r="K10"/>
  <c r="J10"/>
  <c r="I10"/>
  <c r="H10"/>
  <c r="F10"/>
  <c r="G10"/>
  <c r="E10"/>
  <c r="Q11"/>
  <c r="Q12"/>
  <c r="V10"/>
  <c r="U10"/>
  <c r="N10"/>
  <c r="T9"/>
  <c r="N9"/>
  <c r="A2"/>
  <c r="A1"/>
  <c r="S12"/>
  <c r="S11"/>
  <c r="F29"/>
  <c r="M29"/>
  <c r="K28"/>
  <c r="J28"/>
  <c r="T12"/>
  <c r="T11"/>
  <c r="T10"/>
  <c r="Q10"/>
</calcChain>
</file>

<file path=xl/connections.xml><?xml version="1.0" encoding="utf-8"?>
<connections xmlns="http://schemas.openxmlformats.org/spreadsheetml/2006/main">
  <connection id="1" name="Connection100" type="6" refreshedVersion="0">
    <textPr fileType="mac" sourceFile="Macintosh HD:Users:JDAG:Documents:Lotdata-BBIM-StaRosa:Sto Rosario.txt" delimited="0">
      <textFields count="8">
        <textField/>
        <textField position="12"/>
        <textField position="22"/>
        <textField position="33"/>
        <textField position="35"/>
        <textField position="37"/>
        <textField position="51"/>
        <textField position="54"/>
      </textFields>
    </textPr>
  </connection>
  <connection id="2" name="Connection101" type="6" refreshedVersion="0">
    <textPr fileType="mac" sourceFile="Macintosh HD:Users:JDAG:Documents:Lotdata-BBIM-StaRosa:Maliol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3" name="Connection102" type="6" refreshedVersion="0">
    <textPr fileType="mac" sourceFile="Macintosh HD:Users:JDAG:Documents:Lotdata-BBIM-StaRosa:Maliol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4" name="Connection103" type="6" refreshedVersion="0">
    <textPr fileType="mac" sourceFile="Macintosh HD:Users:JDAG:Documents:Lotdata-BBIM-StaRosa:Del Pilar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5" name="Connection79" type="6" refreshedVersion="0">
    <textPr fileType="mac" sourceFile="Macintosh HD:Users:JDAG:Documents:Lotdata-BBIM-StaRosa:Cojuanco.txt" delimited="0">
      <textFields count="6">
        <textField/>
        <textField position="22"/>
        <textField position="33"/>
        <textField position="37"/>
        <textField position="49"/>
        <textField position="54"/>
      </textFields>
    </textPr>
  </connection>
  <connection id="6" name="Connection80" type="6" refreshedVersion="0">
    <textPr fileType="mac" sourceFile="Macintosh HD:Users:JDAG:Documents:Lotdata-BBIM-StaRosa:Sto Rosario.txt" delimited="0">
      <textFields count="8">
        <textField/>
        <textField position="12"/>
        <textField position="22"/>
        <textField position="33"/>
        <textField position="35"/>
        <textField position="37"/>
        <textField position="51"/>
        <textField position="54"/>
      </textFields>
    </textPr>
  </connection>
  <connection id="7" name="Connection81" type="6" refreshedVersion="0">
    <textPr fileType="mac" sourceFile="Macintosh HD:Users:JDAG:Documents:Lotdata-BBIM-StaRosa:San Mariano.txt" delimited="0">
      <textFields count="8">
        <textField/>
        <textField position="12"/>
        <textField position="18"/>
        <textField position="22"/>
        <textField position="33"/>
        <textField position="37"/>
        <textField position="51"/>
        <textField position="54"/>
      </textFields>
    </textPr>
  </connection>
  <connection id="8" name="Connection82" type="6" refreshedVersion="0">
    <textPr fileType="mac" sourceFile="Macintosh HD:Users:JDAG:Documents:Lotdata-BBIM-StaRosa:Burgos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9" name="Connection83" type="6" refreshedVersion="0">
    <textPr fileType="mac" sourceFile="Macintosh HD:Users:JDAG:Documents:Lotdata-BBIM-StaRosa:La Fuente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10" name="Connection84" type="6" refreshedVersion="0">
    <textPr fileType="mac" sourceFile="Macintosh HD:Users:JDAG:Documents:Lotdata-BBIM-StaRosa:La Fuente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11" name="Connection85" type="6" refreshedVersion="0">
    <textPr fileType="mac" sourceFile="Macintosh HD:Users:JDAG:Documents:Lotdata-BBIM-StaRosa:Tram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12" name="Connection86" type="6" refreshedVersion="0">
    <textPr fileType="mac" sourceFile="Macintosh HD:Users:JDAG:Documents:Lotdata-BBIM-StaRosa:Mabini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3" name="Connection87" type="6" refreshedVersion="0">
    <textPr fileType="mac" sourceFile="Macintosh HD:Users:JDAG:Documents:Lotdata-BBIM-StaRosa:Valenzuel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4" name="Connection88" type="6" refreshedVersion="0">
    <textPr fileType="mac" sourceFile="Macintosh HD:Users:JDAG:Documents:Lotdata-BBIM-StaRosa:Sta Teresit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5" name="Connection89" type="6" refreshedVersion="0">
    <textPr fileType="mac" sourceFile="Macintosh HD:Users:JDAG:Documents:Lotdata-BBIM-StaRosa:Sapsap.txt" delimited="0">
      <textFields count="6">
        <textField/>
        <textField position="22"/>
        <textField position="33"/>
        <textField position="37"/>
        <textField position="49"/>
        <textField position="54"/>
      </textFields>
    </textPr>
  </connection>
  <connection id="16" name="Connection90" type="6" refreshedVersion="0">
    <textPr fileType="mac" sourceFile="Macintosh HD:Users:JDAG:Documents:Lotdata-BBIM-StaRosa:Sta Teresit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7" name="Connection91" type="6" refreshedVersion="0">
    <textPr fileType="mac" sourceFile="Macintosh HD:Users:JDAG:Documents:Lotdata-BBIM-StaRosa:Valenzuel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8" name="Connection92" type="6" refreshedVersion="0">
    <textPr fileType="mac" sourceFile="Macintosh HD:Users:JDAG:Documents:Lotdata-BBIM-StaRosa:Mabini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9" name="Connection93" type="6" refreshedVersion="0">
    <textPr fileType="mac" sourceFile="Macintosh HD:Users:JDAG:Documents:Lotdata-BBIM-StaRosa:Tram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0" name="Connection94" type="6" refreshedVersion="0">
    <textPr fileType="mac" sourceFile="Macintosh HD:Users:JDAG:Documents:Lotdata-BBIM-StaRosa:Gregor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1" name="Connection95" type="6" refreshedVersion="0">
    <textPr fileType="mac" sourceFile="Macintosh HD:Users:JDAG:Documents:Lotdata-BBIM-StaRosa:Aguinald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2" name="Connection96" type="6" refreshedVersion="0">
    <textPr fileType="mac" sourceFile="Macintosh HD:Users:JDAG:Documents:Lotdata-BBIM-StaRosa:Burgos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23" name="Connection97" type="6" refreshedVersion="0">
    <textPr fileType="mac" sourceFile="Macintosh HD:Users:JDAG:Documents:Lotdata-BBIM-StaRosa:Gregor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4" name="Connection98" type="6" refreshedVersion="0">
    <textPr fileType="mac" sourceFile="Macintosh HD:Users:JDAG:Documents:Lotdata-BBIM-StaRosa:Aguinald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5" name="Connection99" type="6" refreshedVersion="0">
    <textPr fileType="mac" sourceFile="Macintosh HD:Users:JDAG:Documents:Lotdata-BBIM-StaRosa:San Mariano.txt" delimited="0">
      <textFields count="8">
        <textField/>
        <textField position="12"/>
        <textField position="18"/>
        <textField position="22"/>
        <textField position="33"/>
        <textField position="37"/>
        <textField position="51"/>
        <textField position="54"/>
      </textFields>
    </textPr>
  </connection>
</connections>
</file>

<file path=xl/sharedStrings.xml><?xml version="1.0" encoding="utf-8"?>
<sst xmlns="http://schemas.openxmlformats.org/spreadsheetml/2006/main" count="2092" uniqueCount="1138">
  <si>
    <t>E</t>
  </si>
  <si>
    <t>Lot G Block 4</t>
  </si>
  <si>
    <t>Survey No:</t>
  </si>
  <si>
    <t>PCS-03-xxxxxx</t>
  </si>
  <si>
    <t>Survey Date Approved:</t>
  </si>
  <si>
    <t>Title Date Approved</t>
  </si>
  <si>
    <t>to be issued</t>
  </si>
  <si>
    <t>Bagbag (Iba O'Este)</t>
  </si>
  <si>
    <t>NEJ-141</t>
    <phoneticPr fontId="10" type="noConversion"/>
  </si>
  <si>
    <t>E120°56'55.39828"</t>
  </si>
  <si>
    <t>494493.331</t>
  </si>
  <si>
    <t>1693554.114</t>
  </si>
  <si>
    <t>23.371</t>
  </si>
  <si>
    <t>BBM-23</t>
  </si>
  <si>
    <t>N15°19'00.63291"</t>
  </si>
  <si>
    <t>E120°56'51.25088"</t>
  </si>
  <si>
    <t>494369.688</t>
  </si>
  <si>
    <t>1693860.456</t>
  </si>
  <si>
    <t>TP</t>
    <phoneticPr fontId="10" type="noConversion"/>
  </si>
  <si>
    <t>CAD. .C.M.</t>
    <phoneticPr fontId="10" type="noConversion"/>
  </si>
  <si>
    <t>No</t>
  </si>
  <si>
    <t>Location</t>
    <phoneticPr fontId="10" type="noConversion"/>
  </si>
  <si>
    <t>Name</t>
  </si>
  <si>
    <t>BBM-25</t>
  </si>
  <si>
    <t>N15°18'40.13585"</t>
  </si>
  <si>
    <t>E120°56'29.23190"</t>
  </si>
  <si>
    <t>493712.701</t>
  </si>
  <si>
    <t>1693230.681</t>
  </si>
  <si>
    <t>21.778</t>
  </si>
  <si>
    <t>BBM-26</t>
  </si>
  <si>
    <t>N15°18'09.68545"</t>
  </si>
  <si>
    <t>E120°56'15.98583"</t>
  </si>
  <si>
    <t>493317.296</t>
  </si>
  <si>
    <t>1692294.949</t>
  </si>
  <si>
    <t>21.927</t>
  </si>
  <si>
    <t>BBM-27</t>
  </si>
  <si>
    <t>N15°18'18.31375"</t>
  </si>
  <si>
    <t>E120°56'15.34215"</t>
  </si>
  <si>
    <t>493298.171</t>
  </si>
  <si>
    <t>1692560.131</t>
  </si>
  <si>
    <t>22.776</t>
  </si>
  <si>
    <t>BBM-28</t>
  </si>
  <si>
    <t>N15°18'23.83088"</t>
  </si>
  <si>
    <t>E120°56'18.46700"</t>
  </si>
  <si>
    <t>493391.437</t>
  </si>
  <si>
    <t>1692729.664</t>
  </si>
  <si>
    <t>22.747</t>
  </si>
  <si>
    <t>BBM-29</t>
  </si>
  <si>
    <t>N15°19'13.45817"</t>
  </si>
  <si>
    <t>E120°57'35.25051"</t>
  </si>
  <si>
    <t>495682.253</t>
  </si>
  <si>
    <t>1694254.339</t>
  </si>
  <si>
    <t>25.011</t>
  </si>
  <si>
    <t>BBM-30</t>
  </si>
  <si>
    <t>N15°18'49.89091"</t>
  </si>
  <si>
    <t>E120°58'09.69137"</t>
  </si>
  <si>
    <t>496709.491</t>
  </si>
  <si>
    <t>1693529.871</t>
  </si>
  <si>
    <t>24.451</t>
  </si>
  <si>
    <t>BBM-31</t>
  </si>
  <si>
    <t>N15°18'11.59200"</t>
  </si>
  <si>
    <t>E120°58'16.27155"</t>
  </si>
  <si>
    <t>496905.622</t>
  </si>
  <si>
    <t>1692352.791</t>
  </si>
  <si>
    <t>23.396</t>
  </si>
  <si>
    <t>BBM-32</t>
  </si>
  <si>
    <t>N15°17'43.57303"</t>
  </si>
  <si>
    <t xml:space="preserve">          LOT PLAN NO:</t>
  </si>
  <si>
    <t>CONV.</t>
  </si>
  <si>
    <t>DMD</t>
  </si>
  <si>
    <t>2A</t>
  </si>
  <si>
    <t>PLINE</t>
  </si>
  <si>
    <t>TECHNICAL DESCRIPTION</t>
  </si>
  <si>
    <t>LINE</t>
  </si>
  <si>
    <t>BEARING</t>
  </si>
  <si>
    <t>CALUMPIT CAD-343</t>
  </si>
  <si>
    <t>CALUMPIT, BULACAN</t>
  </si>
  <si>
    <t>BLLM 1</t>
  </si>
  <si>
    <t>14 55 02.587</t>
  </si>
  <si>
    <t>120 46 02.078</t>
  </si>
  <si>
    <t>LOCATION</t>
  </si>
  <si>
    <t>MUNICIPALITY</t>
  </si>
  <si>
    <t>POINT OF</t>
  </si>
  <si>
    <t xml:space="preserve">            GEOGRAPHIC POSITION</t>
  </si>
  <si>
    <t xml:space="preserve">                 PPCS COORDINATES</t>
  </si>
  <si>
    <t xml:space="preserve">      LOCAL COORDINATES</t>
  </si>
  <si>
    <t>REFERENCE</t>
  </si>
  <si>
    <t>LONGITUDE</t>
  </si>
  <si>
    <t>NORTHINGS</t>
  </si>
  <si>
    <t>EASTINGS</t>
  </si>
  <si>
    <t>N</t>
  </si>
  <si>
    <t>W</t>
  </si>
  <si>
    <t>S</t>
  </si>
  <si>
    <t>DISTANCE</t>
  </si>
  <si>
    <t>LATITUDE</t>
  </si>
  <si>
    <t>DEPARTURE</t>
  </si>
  <si>
    <t>NORTHING</t>
  </si>
  <si>
    <t>EASTING</t>
  </si>
  <si>
    <t>REMARKS</t>
  </si>
  <si>
    <t>-</t>
  </si>
  <si>
    <t>P.S. C.C.M.</t>
  </si>
  <si>
    <t xml:space="preserve"> </t>
  </si>
  <si>
    <t>AREA :</t>
  </si>
  <si>
    <t>SQ.M.</t>
  </si>
  <si>
    <t xml:space="preserve">       RELATIVE ERROR OF PRECISION:       1:</t>
  </si>
  <si>
    <t>LOT OWNER:</t>
  </si>
  <si>
    <t xml:space="preserve">          LOT NO.</t>
  </si>
  <si>
    <t>BARANGAY / BARRIO:</t>
  </si>
  <si>
    <t xml:space="preserve">          AREA (SQ.M.):</t>
  </si>
  <si>
    <t>MUNICIPALITY / CITY:</t>
  </si>
  <si>
    <t xml:space="preserve">          OCT / TCT NO:</t>
  </si>
  <si>
    <t>PROVINCE / METRO:</t>
  </si>
  <si>
    <t xml:space="preserve">          DATE OF ISSUANCE:</t>
  </si>
  <si>
    <t>REFERENCE:</t>
  </si>
  <si>
    <t>BLLM#1</t>
  </si>
  <si>
    <t>BL</t>
  </si>
  <si>
    <t>Calumpit</t>
  </si>
  <si>
    <t>Bulacan</t>
  </si>
  <si>
    <t>E120°57'38.71468"</t>
  </si>
  <si>
    <t>495784.392</t>
  </si>
  <si>
    <t>1687641.228</t>
  </si>
  <si>
    <t>18.225</t>
  </si>
  <si>
    <t>BBM-41</t>
  </si>
  <si>
    <t>N15°15'38.76119"</t>
  </si>
  <si>
    <t>E120°57'00.00788"</t>
  </si>
  <si>
    <t>494629.479</t>
  </si>
  <si>
    <t>LOT DATA COMPUTATION SHEET</t>
    <phoneticPr fontId="10" type="noConversion"/>
  </si>
  <si>
    <t>MBMs</t>
    <phoneticPr fontId="10" type="noConversion"/>
  </si>
  <si>
    <t>BLLM</t>
    <phoneticPr fontId="10" type="noConversion"/>
  </si>
  <si>
    <t>NORTHING</t>
    <phoneticPr fontId="10" type="noConversion"/>
  </si>
  <si>
    <t>EASTING</t>
    <phoneticPr fontId="10" type="noConversion"/>
  </si>
  <si>
    <t>17.006</t>
  </si>
  <si>
    <t>BBM-43</t>
  </si>
  <si>
    <t>N15°14'39.63806"</t>
  </si>
  <si>
    <t>E120°58'12.83183"</t>
  </si>
  <si>
    <t>496802.118</t>
  </si>
  <si>
    <t>1685838.775</t>
  </si>
  <si>
    <t>19.342</t>
  </si>
  <si>
    <t>BBM-44</t>
  </si>
  <si>
    <t>N15°14'13.57017"</t>
  </si>
  <si>
    <t>E120°58'11.88725"</t>
  </si>
  <si>
    <t>496773.821</t>
  </si>
  <si>
    <t>1685037.631</t>
  </si>
  <si>
    <t>20.963</t>
  </si>
  <si>
    <t>BBM-45</t>
  </si>
  <si>
    <t>N15°14'07.28371"</t>
  </si>
  <si>
    <t>E120°56'46.21562"</t>
  </si>
  <si>
    <t>494217.257</t>
  </si>
  <si>
    <t>1684844.920</t>
  </si>
  <si>
    <t>16.779</t>
  </si>
  <si>
    <t>BBM-46</t>
  </si>
  <si>
    <t>N15°15'25.45000"</t>
  </si>
  <si>
    <t>E121°00'36.66278"</t>
  </si>
  <si>
    <t>501093.946</t>
  </si>
  <si>
    <t>1687246.528</t>
  </si>
  <si>
    <t>36.094</t>
  </si>
  <si>
    <t>BBM-47</t>
  </si>
  <si>
    <t>N15°14'06.18398"</t>
  </si>
  <si>
    <t>E120°59'36.08280"</t>
  </si>
  <si>
    <t>499286.283</t>
  </si>
  <si>
    <t>1684810.419</t>
  </si>
  <si>
    <t>23.664</t>
  </si>
  <si>
    <t>BBM-48</t>
  </si>
  <si>
    <t>N15°17'49.91791"</t>
  </si>
  <si>
    <t>E120°58'59.05019"</t>
  </si>
  <si>
    <t>498181.722</t>
  </si>
  <si>
    <t>1691686.540</t>
  </si>
  <si>
    <t>29.500</t>
  </si>
  <si>
    <t>BBM-49</t>
  </si>
  <si>
    <t>N15°17'00.21822"</t>
  </si>
  <si>
    <t>E120°59'00.36274"</t>
  </si>
  <si>
    <t>498220.762</t>
  </si>
  <si>
    <t>1690159.103</t>
  </si>
  <si>
    <t>23.189</t>
  </si>
  <si>
    <t>BBM-50</t>
  </si>
  <si>
    <t>N15°19'02.56979"</t>
  </si>
  <si>
    <t>E120°59'15.69109"</t>
  </si>
  <si>
    <t>498678.286</t>
  </si>
  <si>
    <t>1693919.340</t>
  </si>
  <si>
    <t>31.516</t>
  </si>
  <si>
    <t>BBM-51</t>
  </si>
  <si>
    <t>Latitude</t>
  </si>
  <si>
    <t>Longitud</t>
  </si>
  <si>
    <t>EllipsHeight</t>
  </si>
  <si>
    <t>Order</t>
  </si>
  <si>
    <t>Type</t>
  </si>
  <si>
    <t>ID</t>
  </si>
  <si>
    <t>Easting</t>
  </si>
  <si>
    <t>Northing</t>
  </si>
  <si>
    <t>Elevation</t>
  </si>
  <si>
    <t>Boolean</t>
    <phoneticPr fontId="10" type="noConversion"/>
  </si>
  <si>
    <t>TOF</t>
    <phoneticPr fontId="10" type="noConversion"/>
  </si>
  <si>
    <t>Lookup Formula</t>
    <phoneticPr fontId="10" type="noConversion"/>
  </si>
  <si>
    <t>Gapan City</t>
  </si>
  <si>
    <t>BBM-17</t>
  </si>
  <si>
    <t>N15°19'07.74326"</t>
  </si>
  <si>
    <t>E120°57'14.98420"</t>
  </si>
  <si>
    <t>3rd</t>
  </si>
  <si>
    <t>BBM</t>
  </si>
  <si>
    <t>495077.690</t>
  </si>
  <si>
    <t>1694078.821</t>
  </si>
  <si>
    <t>21.653</t>
  </si>
  <si>
    <t>True</t>
  </si>
  <si>
    <t>False</t>
  </si>
  <si>
    <t>BBM-20</t>
    <phoneticPr fontId="10" type="noConversion"/>
  </si>
  <si>
    <t>BBM-18</t>
  </si>
  <si>
    <t>N15°19'00.58935"</t>
  </si>
  <si>
    <t>E120°57'22.40041"</t>
  </si>
  <si>
    <t>495298.866</t>
  </si>
  <si>
    <t>1693858.912</t>
  </si>
  <si>
    <t>24.634</t>
  </si>
  <si>
    <t>BBM-19</t>
  </si>
  <si>
    <t>N15°18'50.83999"</t>
  </si>
  <si>
    <t>E120°57'12.53979"</t>
  </si>
  <si>
    <t>495004.664</t>
  </si>
  <si>
    <t>1693559.342</t>
  </si>
  <si>
    <t>23.940</t>
  </si>
  <si>
    <t>BBM-20</t>
  </si>
  <si>
    <t>N15°18'46.91681"</t>
  </si>
  <si>
    <t>E120°57'09.98075"</t>
  </si>
  <si>
    <t>494928.301</t>
  </si>
  <si>
    <t>1693438.786</t>
  </si>
  <si>
    <t>23.253</t>
  </si>
  <si>
    <t>BBM-21</t>
  </si>
  <si>
    <t>N15°18'39.49456"</t>
  </si>
  <si>
    <t>E120°57'02.10766"</t>
  </si>
  <si>
    <t>494693.394</t>
  </si>
  <si>
    <t>1693210.728</t>
  </si>
  <si>
    <t>22.517</t>
  </si>
  <si>
    <t>BBM-22</t>
  </si>
  <si>
    <t>N15°18'50.66611"</t>
  </si>
  <si>
    <t>N15°16'42.05461"</t>
  </si>
  <si>
    <t>E121°02'39.59003"</t>
  </si>
  <si>
    <t>504761.377</t>
  </si>
  <si>
    <t>1689601.293</t>
  </si>
  <si>
    <t>70.088</t>
  </si>
  <si>
    <t>BBM-60</t>
  </si>
  <si>
    <t>N15°15'19.29463"</t>
  </si>
  <si>
    <t>E120°57'49.44774"</t>
  </si>
  <si>
    <t>24.804</t>
  </si>
  <si>
    <t>BBM-24</t>
  </si>
  <si>
    <t>N15°18'21.48005"</t>
  </si>
  <si>
    <t>E120°56'42.84397"</t>
  </si>
  <si>
    <t>494118.610</t>
  </si>
  <si>
    <t>1692657.220</t>
  </si>
  <si>
    <t>22.752</t>
  </si>
  <si>
    <t>1690231.294</t>
  </si>
  <si>
    <t>34.054</t>
  </si>
  <si>
    <t>BBM-62</t>
  </si>
  <si>
    <t>N15°14'39.84410"</t>
  </si>
  <si>
    <t>E120°58'46.98782"</t>
  </si>
  <si>
    <t>497821.328</t>
  </si>
  <si>
    <t>1685844.990</t>
  </si>
  <si>
    <t>24.320</t>
  </si>
  <si>
    <t>BBM-63</t>
  </si>
  <si>
    <t>N15°18'46.63605"</t>
  </si>
  <si>
    <t>E121°00'16.30507"</t>
  </si>
  <si>
    <t>500486.383</t>
  </si>
  <si>
    <t>1693429.611</t>
  </si>
  <si>
    <t>33.475</t>
  </si>
  <si>
    <t>BLLM-100</t>
  </si>
  <si>
    <t>N15°13'24.57095"</t>
  </si>
  <si>
    <t>E120°55'46.80505"</t>
  </si>
  <si>
    <t>14.347</t>
  </si>
  <si>
    <t>BLLM</t>
  </si>
  <si>
    <t>492443.955</t>
  </si>
  <si>
    <t>1683532.728</t>
  </si>
  <si>
    <t>13.293</t>
  </si>
  <si>
    <t>BLLM-101</t>
  </si>
  <si>
    <t>N15°13'15.56536"</t>
  </si>
  <si>
    <t>E120°55'45.55138"</t>
  </si>
  <si>
    <t>14.105</t>
  </si>
  <si>
    <t>492406.452</t>
  </si>
  <si>
    <t>1683255.970</t>
  </si>
  <si>
    <t>13.060</t>
  </si>
  <si>
    <t>BLLM-102</t>
  </si>
  <si>
    <t>N15°14'16.81735"</t>
  </si>
  <si>
    <t>E120°58'56.72351"</t>
  </si>
  <si>
    <t>27.093</t>
  </si>
  <si>
    <t>498111.783</t>
  </si>
  <si>
    <t>1685137.280</t>
  </si>
  <si>
    <t>25.664</t>
  </si>
  <si>
    <t>BLLM-103</t>
  </si>
  <si>
    <t>N15°14'09.25803"</t>
  </si>
  <si>
    <t>E120°58'55.71874"</t>
  </si>
  <si>
    <t>25.943</t>
  </si>
  <si>
    <t>498081.780</t>
  </si>
  <si>
    <t>1684904.961</t>
  </si>
  <si>
    <t>24.521</t>
  </si>
  <si>
    <t>BLLM-104</t>
  </si>
  <si>
    <t>N15°14'09.68088"</t>
  </si>
  <si>
    <t>E120°58'49.92444"</t>
  </si>
  <si>
    <t>26.353</t>
  </si>
  <si>
    <t>497908.874</t>
  </si>
  <si>
    <t>1684917.972</t>
  </si>
  <si>
    <t>24.942</t>
  </si>
  <si>
    <t>BLLM-105</t>
  </si>
  <si>
    <t>E120°57'48.70201"</t>
  </si>
  <si>
    <t>496083.035</t>
  </si>
  <si>
    <t>1691491.799</t>
  </si>
  <si>
    <t>22.204</t>
  </si>
  <si>
    <t>BBM-33</t>
  </si>
  <si>
    <t>N15°17'30.62325"</t>
  </si>
  <si>
    <t>E120°56'49.98800"</t>
  </si>
  <si>
    <t>494331.345</t>
  </si>
  <si>
    <t>1691094.169</t>
  </si>
  <si>
    <t>20.613</t>
  </si>
  <si>
    <t>BBM-34</t>
  </si>
  <si>
    <t>N15°17'27.10923"</t>
  </si>
  <si>
    <t>E120°55'59.54701"</t>
  </si>
  <si>
    <t>492826.498</t>
  </si>
  <si>
    <t>1690986.586</t>
  </si>
  <si>
    <t>18.821</t>
  </si>
  <si>
    <t>BBM-35</t>
  </si>
  <si>
    <t>N15°16'41.63973"</t>
  </si>
  <si>
    <t>E120°57'40.07119"</t>
  </si>
  <si>
    <t>495825.215</t>
  </si>
  <si>
    <t>1689588.431</t>
  </si>
  <si>
    <t>19.151</t>
  </si>
  <si>
    <t>BBM-36</t>
  </si>
  <si>
    <t>N15°16'31.53228"</t>
  </si>
  <si>
    <t>E120°56'54.23127"</t>
  </si>
  <si>
    <t>494457.504</t>
  </si>
  <si>
    <t>1689278.080</t>
  </si>
  <si>
    <t>19.787</t>
  </si>
  <si>
    <t>BBM-37</t>
  </si>
  <si>
    <t>N15°17'16.19336"</t>
  </si>
  <si>
    <t>E120°58'25.03357"</t>
  </si>
  <si>
    <t>497166.799</t>
  </si>
  <si>
    <t>1690650.175</t>
  </si>
  <si>
    <t>22.192</t>
  </si>
  <si>
    <t>BBM-38</t>
  </si>
  <si>
    <t>N15°16'22.23945"</t>
  </si>
  <si>
    <t>E120°58'28.62180"</t>
  </si>
  <si>
    <t>497273.656</t>
  </si>
  <si>
    <t>1688991.983</t>
  </si>
  <si>
    <t>20.410</t>
  </si>
  <si>
    <t>BBM-39</t>
  </si>
  <si>
    <t>N15°15'52.90144"</t>
  </si>
  <si>
    <t>E120°58'16.67484"</t>
  </si>
  <si>
    <t>496917.089</t>
  </si>
  <si>
    <t>1688090.376</t>
  </si>
  <si>
    <t>18.229</t>
  </si>
  <si>
    <t>BBM-40</t>
  </si>
  <si>
    <t>N15°15'38.28127"</t>
  </si>
  <si>
    <t>1687995.253</t>
  </si>
  <si>
    <t>47.051</t>
  </si>
  <si>
    <t>BLLM-111</t>
  </si>
  <si>
    <t>N15°16'51.61205"</t>
  </si>
  <si>
    <t>E121°02'40.22971"</t>
  </si>
  <si>
    <t>504780.401</t>
  </si>
  <si>
    <t>1689895.029</t>
  </si>
  <si>
    <t>74.967</t>
  </si>
  <si>
    <t>1687656.214</t>
  </si>
  <si>
    <t>17.431</t>
  </si>
  <si>
    <t>BBM-42</t>
  </si>
  <si>
    <t>N15°15'07.58180"</t>
  </si>
  <si>
    <t>E120°57'03.74644"</t>
  </si>
  <si>
    <t>494740.813</t>
  </si>
  <si>
    <t>1686697.947</t>
  </si>
  <si>
    <t>N15°17'45.80667"</t>
  </si>
  <si>
    <t>E121°02'35.91957"</t>
  </si>
  <si>
    <t>504651.478</t>
  </si>
  <si>
    <t>1691560.581</t>
  </si>
  <si>
    <t>72.261</t>
  </si>
  <si>
    <t>N15°17'45.80593"</t>
  </si>
  <si>
    <t>E121°02'35.92249"</t>
  </si>
  <si>
    <t>74.886</t>
  </si>
  <si>
    <t>504651.565</t>
  </si>
  <si>
    <t>1691560.558</t>
  </si>
  <si>
    <t>72.898</t>
  </si>
  <si>
    <t>BLLM-113</t>
  </si>
  <si>
    <t>N15°17'51.47230"</t>
  </si>
  <si>
    <t>E121°02'33.15191"</t>
  </si>
  <si>
    <t>504568.878</t>
  </si>
  <si>
    <t>1691734.688</t>
  </si>
  <si>
    <t>73.788</t>
  </si>
  <si>
    <t>N15°17'51.47186"</t>
  </si>
  <si>
    <t>E121°02'33.15498"</t>
  </si>
  <si>
    <t>76.201</t>
  </si>
  <si>
    <t>504568.969</t>
  </si>
  <si>
    <t>1691734.675</t>
  </si>
  <si>
    <t>74.214</t>
  </si>
  <si>
    <t>BLLM-114</t>
  </si>
  <si>
    <t>N15°18'16.85437"</t>
  </si>
  <si>
    <t>E120°59'57.75915"</t>
  </si>
  <si>
    <t>31.794</t>
  </si>
  <si>
    <t>499933.152</t>
  </si>
  <si>
    <t>1692514.316</t>
  </si>
  <si>
    <t>30.089</t>
  </si>
  <si>
    <t>BLLM-115</t>
  </si>
  <si>
    <t>N15°18'09.06898"</t>
  </si>
  <si>
    <t>E120°59'52.72100"</t>
  </si>
  <si>
    <t>32.876</t>
  </si>
  <si>
    <t>499782.856</t>
  </si>
  <si>
    <t>1692275.046</t>
  </si>
  <si>
    <t>31.186</t>
  </si>
  <si>
    <t>BLLM-116</t>
  </si>
  <si>
    <t>N15°18'05.45222"</t>
  </si>
  <si>
    <t>E120°59'47.15227"</t>
  </si>
  <si>
    <t>35.958</t>
  </si>
  <si>
    <t>499616.729</t>
  </si>
  <si>
    <t>1692163.893</t>
  </si>
  <si>
    <t>34.281</t>
  </si>
  <si>
    <t>BLLM-117</t>
  </si>
  <si>
    <t>N15°18'16.33778"</t>
  </si>
  <si>
    <t>E120°59'21.29278"</t>
  </si>
  <si>
    <t>32.727</t>
  </si>
  <si>
    <t>498845.311</t>
  </si>
  <si>
    <t>N15°18'21.36260"</t>
  </si>
  <si>
    <t>E120°59'59.98647"</t>
  </si>
  <si>
    <t>499999.596</t>
  </si>
  <si>
    <t>1692652.869</t>
  </si>
  <si>
    <t>29.352</t>
  </si>
  <si>
    <t>BBM-52</t>
  </si>
  <si>
    <t>N15°17'46.80491"</t>
  </si>
  <si>
    <t>E121°00'40.35035"</t>
  </si>
  <si>
    <t>501203.752</t>
  </si>
  <si>
    <t>1691590.827</t>
  </si>
  <si>
    <t>44.831</t>
  </si>
  <si>
    <t>BBM-53</t>
  </si>
  <si>
    <t>N15°17'59.38541"</t>
  </si>
  <si>
    <t>E120°59'33.54572"</t>
  </si>
  <si>
    <t>499210.816</t>
  </si>
  <si>
    <t>1691977.450</t>
  </si>
  <si>
    <t>29.479</t>
  </si>
  <si>
    <t>BBM-54</t>
  </si>
  <si>
    <t>N15°16'35.98808"</t>
  </si>
  <si>
    <t>E120°57'36.97446"</t>
  </si>
  <si>
    <t>495732.792</t>
  </si>
  <si>
    <t>1689414.754</t>
  </si>
  <si>
    <t>19.083</t>
  </si>
  <si>
    <t>BBM-55</t>
  </si>
  <si>
    <t>N15°14'46.53172"</t>
  </si>
  <si>
    <t>E120°59'15.53614"</t>
  </si>
  <si>
    <t>498673.217</t>
  </si>
  <si>
    <t>1686050.458</t>
  </si>
  <si>
    <t>25.968</t>
  </si>
  <si>
    <t>BBM-56</t>
  </si>
  <si>
    <t>N15°15'45.68177"</t>
  </si>
  <si>
    <t>E120°59'46.18919"</t>
  </si>
  <si>
    <t>499587.923</t>
  </si>
  <si>
    <t>1687868.293</t>
  </si>
  <si>
    <t>25.713</t>
  </si>
  <si>
    <t>BBM-57</t>
  </si>
  <si>
    <t>N15°15'07.91822"</t>
  </si>
  <si>
    <t>E121°00'57.38398"</t>
  </si>
  <si>
    <t>501712.266</t>
  </si>
  <si>
    <t>1686707.758</t>
  </si>
  <si>
    <t>30.061</t>
  </si>
  <si>
    <t>BBM-58</t>
  </si>
  <si>
    <t>N15°16'50.18184"</t>
  </si>
  <si>
    <t>E121°02'23.13947"</t>
  </si>
  <si>
    <t>504270.528</t>
  </si>
  <si>
    <t>1689850.975</t>
  </si>
  <si>
    <t>64.970</t>
  </si>
  <si>
    <t>BBM-59</t>
  </si>
  <si>
    <t>E120°59'27.07338"</t>
  </si>
  <si>
    <t>28.359</t>
  </si>
  <si>
    <t>499017.621</t>
  </si>
  <si>
    <t>1689328.088</t>
  </si>
  <si>
    <t>26.783</t>
  </si>
  <si>
    <t>BLLM-125</t>
  </si>
  <si>
    <t>N15°16'30.44915"</t>
  </si>
  <si>
    <t>E120°59'32.05061"</t>
  </si>
  <si>
    <t>496104.543</t>
  </si>
  <si>
    <t>1687057.653</t>
  </si>
  <si>
    <t>16.367</t>
  </si>
  <si>
    <t>BBM-61</t>
  </si>
  <si>
    <t>N15°17'02.56828"</t>
  </si>
  <si>
    <t>E121°00'42.28785"</t>
  </si>
  <si>
    <t>501261.626</t>
  </si>
  <si>
    <t>25.542</t>
  </si>
  <si>
    <t>497755.258</t>
  </si>
  <si>
    <t>1690849.714</t>
  </si>
  <si>
    <t>24.011</t>
  </si>
  <si>
    <t>BLLM-127</t>
  </si>
  <si>
    <t>N15°17'28.02065"</t>
  </si>
  <si>
    <t>E120°58'45.36585"</t>
  </si>
  <si>
    <t>26.606</t>
  </si>
  <si>
    <t>497773.421</t>
  </si>
  <si>
    <t>1691013.601</t>
  </si>
  <si>
    <t>25.070</t>
  </si>
  <si>
    <t>BLLM-128</t>
  </si>
  <si>
    <t>N15°17'33.42095"</t>
  </si>
  <si>
    <t>E120°58'50.99036"</t>
  </si>
  <si>
    <t>28.571</t>
  </si>
  <si>
    <t>497941.233</t>
  </si>
  <si>
    <t>1691179.554</t>
  </si>
  <si>
    <t>27.021</t>
  </si>
  <si>
    <t>BLLM-60</t>
  </si>
  <si>
    <t>N15°18'52.07147"</t>
  </si>
  <si>
    <t>E120°57'06.27678"</t>
  </si>
  <si>
    <t>24.327</t>
  </si>
  <si>
    <t>494817.847</t>
  </si>
  <si>
    <t>1693597.231</t>
  </si>
  <si>
    <t>22.902</t>
  </si>
  <si>
    <t>BLLM-61</t>
  </si>
  <si>
    <t>N15°18'57.23358"</t>
  </si>
  <si>
    <t>E120°57'07.39885"</t>
  </si>
  <si>
    <t>25.643</t>
  </si>
  <si>
    <t>494851.353</t>
  </si>
  <si>
    <t>1693755.872</t>
  </si>
  <si>
    <t>24.212</t>
  </si>
  <si>
    <t>BLLM-62</t>
  </si>
  <si>
    <t>N15°18'56.05206"</t>
  </si>
  <si>
    <t>E120°57'01.19685"</t>
  </si>
  <si>
    <t>25.682</t>
  </si>
  <si>
    <t>494666.341</t>
  </si>
  <si>
    <t>1693719.602</t>
  </si>
  <si>
    <t>24.261</t>
  </si>
  <si>
    <t>BLLM-63</t>
  </si>
  <si>
    <t>N15°18'49.91901"</t>
  </si>
  <si>
    <t>E120°56'44.75483"</t>
  </si>
  <si>
    <t>25.143</t>
  </si>
  <si>
    <t>494175.831</t>
  </si>
  <si>
    <t>1693531.230</t>
  </si>
  <si>
    <t>23.753</t>
  </si>
  <si>
    <t>BLLM-64</t>
  </si>
  <si>
    <t>N15°18'38.55328"</t>
  </si>
  <si>
    <t>E120°56'48.39087"</t>
  </si>
  <si>
    <t>N15°15'10.67733"</t>
  </si>
  <si>
    <t>E120°59'52.60713"</t>
  </si>
  <si>
    <t>35.473</t>
  </si>
  <si>
    <t>499779.407</t>
  </si>
  <si>
    <t>1686792.492</t>
  </si>
  <si>
    <t>33.903</t>
  </si>
  <si>
    <t>BLLM-106</t>
  </si>
  <si>
    <t>N15°15'04.25641"</t>
  </si>
  <si>
    <t>E120°59'54.46421"</t>
  </si>
  <si>
    <t>34.317</t>
  </si>
  <si>
    <t>499834.818</t>
  </si>
  <si>
    <t>1686595.157</t>
  </si>
  <si>
    <t>32.747</t>
  </si>
  <si>
    <t>BLLM-107</t>
  </si>
  <si>
    <t>N15°15'07.54847"</t>
  </si>
  <si>
    <t>E121°00'04.37231"</t>
  </si>
  <si>
    <t>Ref</t>
  </si>
  <si>
    <t>500130.464</t>
  </si>
  <si>
    <t>1686696.332</t>
  </si>
  <si>
    <t>30.807</t>
  </si>
  <si>
    <t>N15°15'07.54738"</t>
  </si>
  <si>
    <t>E121°00'04.37237"</t>
  </si>
  <si>
    <t>32.600</t>
  </si>
  <si>
    <t>500130.466</t>
  </si>
  <si>
    <t>1686696.298</t>
  </si>
  <si>
    <t>31.008</t>
  </si>
  <si>
    <t>BLLM-108</t>
  </si>
  <si>
    <t>N15°15'43.08489"</t>
  </si>
  <si>
    <t>E121°01'27.66465"</t>
  </si>
  <si>
    <t>46.718</t>
  </si>
  <si>
    <t>502615.682</t>
  </si>
  <si>
    <t>1687788.625</t>
  </si>
  <si>
    <t>44.934</t>
  </si>
  <si>
    <t>BLLM-109</t>
  </si>
  <si>
    <t>N15°15'46.09080"</t>
  </si>
  <si>
    <t>E121°01'33.14868"</t>
  </si>
  <si>
    <t>48.177</t>
  </si>
  <si>
    <t>502779.300</t>
  </si>
  <si>
    <t>1687881.025</t>
  </si>
  <si>
    <t>46.380</t>
  </si>
  <si>
    <t>BLLM-110</t>
  </si>
  <si>
    <t>N15°15'49.80847"</t>
  </si>
  <si>
    <t>E121°01'38.17608"</t>
  </si>
  <si>
    <t>502929.289</t>
  </si>
  <si>
    <t>1687995.299</t>
  </si>
  <si>
    <t>46.886</t>
  </si>
  <si>
    <t>N15°15'49.80695"</t>
  </si>
  <si>
    <t>E121°01'38.17714"</t>
  </si>
  <si>
    <t>48.861</t>
  </si>
  <si>
    <t>502929.321</t>
  </si>
  <si>
    <t>N15°18'20.07021"</t>
  </si>
  <si>
    <t>E120°56'30.73415"</t>
  </si>
  <si>
    <t>24.174</t>
  </si>
  <si>
    <t>493757.348</t>
  </si>
  <si>
    <t>1692613.985</t>
  </si>
  <si>
    <t>22.831</t>
  </si>
  <si>
    <t>BLLM-72</t>
  </si>
  <si>
    <t>N15°20'40.16579"</t>
  </si>
  <si>
    <t>N15°16'51.61033"</t>
  </si>
  <si>
    <t>E121°02'40.23199"</t>
  </si>
  <si>
    <t>77.352</t>
  </si>
  <si>
    <t>504780.469</t>
  </si>
  <si>
    <t>1689894.976</t>
  </si>
  <si>
    <t>75.385</t>
  </si>
  <si>
    <t>BLLM-112</t>
  </si>
  <si>
    <t>E120°58'09.91470"</t>
  </si>
  <si>
    <t>31.443</t>
  </si>
  <si>
    <t>496716.668</t>
  </si>
  <si>
    <t>1697180.583</t>
  </si>
  <si>
    <t>29.809</t>
  </si>
  <si>
    <t>BLLM-74</t>
  </si>
  <si>
    <t>N15°20'57.93474"</t>
  </si>
  <si>
    <t>E120°58'20.82575"</t>
  </si>
  <si>
    <t>33.515</t>
  </si>
  <si>
    <t>497042.130</t>
  </si>
  <si>
    <t>1697465.048</t>
  </si>
  <si>
    <t>31.853</t>
  </si>
  <si>
    <t>BLLM-75</t>
  </si>
  <si>
    <t>N15°18'19.78408"</t>
  </si>
  <si>
    <t>E120°56'01.05658"</t>
  </si>
  <si>
    <t>23.803</t>
  </si>
  <si>
    <t>492872.028</t>
  </si>
  <si>
    <t>1692605.445</t>
  </si>
  <si>
    <t>22.508</t>
  </si>
  <si>
    <t>BLLM-76</t>
  </si>
  <si>
    <t>N15°18'20.33469"</t>
  </si>
  <si>
    <t>E120°55'55.11064"</t>
  </si>
  <si>
    <t>24.176</t>
  </si>
  <si>
    <t>492694.658</t>
  </si>
  <si>
    <t>1692622.422</t>
  </si>
  <si>
    <t>22.890</t>
  </si>
  <si>
    <t>BLLM-77</t>
  </si>
  <si>
    <t>N15°18'18.63490"</t>
  </si>
  <si>
    <t>E120°55'50.33468"</t>
  </si>
  <si>
    <t>23.994</t>
  </si>
  <si>
    <t>492552.169</t>
  </si>
  <si>
    <t>1692570.227</t>
  </si>
  <si>
    <t>22.716</t>
  </si>
  <si>
    <t>BLLM-78</t>
  </si>
  <si>
    <t>N15°17'53.46108"</t>
  </si>
  <si>
    <t>E120°56'50.12402"</t>
  </si>
  <si>
    <t>22.242</t>
  </si>
  <si>
    <t>494335.573</t>
  </si>
  <si>
    <t>1691796.050</t>
  </si>
  <si>
    <t>20.890</t>
  </si>
  <si>
    <t>BLLM-79</t>
  </si>
  <si>
    <t>N15°17'45.06797"</t>
  </si>
  <si>
    <t>E120°56'52.73572"</t>
  </si>
  <si>
    <t>21.274</t>
  </si>
  <si>
    <t>494413.424</t>
  </si>
  <si>
    <t>1691538.084</t>
  </si>
  <si>
    <t>19.925</t>
  </si>
  <si>
    <t>BLLM-80</t>
  </si>
  <si>
    <t>N15°17'37.37399"</t>
  </si>
  <si>
    <t>1692498.468</t>
  </si>
  <si>
    <t>31.089</t>
  </si>
  <si>
    <t>BLLM-118</t>
  </si>
  <si>
    <t>N15°18'26.50940"</t>
  </si>
  <si>
    <t>E120°59'30.28308"</t>
  </si>
  <si>
    <t>37.981</t>
  </si>
  <si>
    <t>499113.516</t>
  </si>
  <si>
    <t>1692811.063</t>
  </si>
  <si>
    <t>36.319</t>
  </si>
  <si>
    <t>BLLM-119</t>
  </si>
  <si>
    <t>N15°18'31.18483"</t>
  </si>
  <si>
    <t>E120°59'34.12804"</t>
  </si>
  <si>
    <t>499228.220</t>
  </si>
  <si>
    <t>1692954.751</t>
  </si>
  <si>
    <t>35.165</t>
  </si>
  <si>
    <t>N15°18'31.18560"</t>
  </si>
  <si>
    <t>E120°59'34.12944"</t>
  </si>
  <si>
    <t>37.040</t>
  </si>
  <si>
    <t>499228.262</t>
  </si>
  <si>
    <t>1692954.775</t>
  </si>
  <si>
    <t>35.367</t>
  </si>
  <si>
    <t>BLLM-120</t>
  </si>
  <si>
    <t>N15°17'14.15821"</t>
  </si>
  <si>
    <t>E120°59'53.12304"</t>
  </si>
  <si>
    <t>37.704</t>
  </si>
  <si>
    <t>499794.834</t>
  </si>
  <si>
    <t>1690587.457</t>
  </si>
  <si>
    <t>36.052</t>
  </si>
  <si>
    <t>BLLM-121</t>
  </si>
  <si>
    <t>N15°17'11.50018"</t>
  </si>
  <si>
    <t>E120°59'46.16744"</t>
  </si>
  <si>
    <t>41.015</t>
  </si>
  <si>
    <t>499587.321</t>
  </si>
  <si>
    <t>1690505.770</t>
  </si>
  <si>
    <t>39.378</t>
  </si>
  <si>
    <t>BLLM-122</t>
  </si>
  <si>
    <t>N15°17'09.49158"</t>
  </si>
  <si>
    <t>E120°59'40.98575"</t>
  </si>
  <si>
    <t>38.874</t>
  </si>
  <si>
    <t>499432.729</t>
  </si>
  <si>
    <t>1690444.042</t>
  </si>
  <si>
    <t>37.248</t>
  </si>
  <si>
    <t>BLLM-123</t>
  </si>
  <si>
    <t>N15°16'44.27365"</t>
  </si>
  <si>
    <t>E120°59'15.08903"</t>
  </si>
  <si>
    <t>26.214</t>
  </si>
  <si>
    <t>498660.083</t>
  </si>
  <si>
    <t>1689669.045</t>
  </si>
  <si>
    <t>24.653</t>
  </si>
  <si>
    <t>BLLM-124</t>
  </si>
  <si>
    <t>N15°16'33.18014"</t>
  </si>
  <si>
    <t>E120°57'00.12968"</t>
  </si>
  <si>
    <t>19.220</t>
  </si>
  <si>
    <t>494633.235</t>
  </si>
  <si>
    <t>1688189.491</t>
  </si>
  <si>
    <t>17.939</t>
  </si>
  <si>
    <t>BLLM-86</t>
  </si>
  <si>
    <t>N15°15'46.61980"</t>
  </si>
  <si>
    <t>E120°56'59.83878"</t>
  </si>
  <si>
    <t>28.531</t>
  </si>
  <si>
    <t>499166.116</t>
  </si>
  <si>
    <t>1689244.150</t>
  </si>
  <si>
    <t>26.947</t>
  </si>
  <si>
    <t>BLLM-126</t>
  </si>
  <si>
    <t>N15°17'22.68804"</t>
  </si>
  <si>
    <t>E120°58'44.75756"</t>
  </si>
  <si>
    <t>21.303</t>
  </si>
  <si>
    <t>496506.662</t>
  </si>
  <si>
    <t>1690058.574</t>
  </si>
  <si>
    <t>19.868</t>
  </si>
  <si>
    <t>BLLM-88</t>
  </si>
  <si>
    <t>N15°17'10.95485"</t>
  </si>
  <si>
    <t>E120°58'13.67493"</t>
  </si>
  <si>
    <t>23.487</t>
  </si>
  <si>
    <t>496827.907</t>
  </si>
  <si>
    <t>1690489.222</t>
  </si>
  <si>
    <t>22.022</t>
  </si>
  <si>
    <t>BLLM-89</t>
  </si>
  <si>
    <t>N15°17'13.27211"</t>
  </si>
  <si>
    <t>E120°58'19.55876"</t>
  </si>
  <si>
    <t>497003.454</t>
  </si>
  <si>
    <t>1690560.416</t>
  </si>
  <si>
    <t>N15°17'13.27352"</t>
  </si>
  <si>
    <t>E120°58'19.55883"</t>
  </si>
  <si>
    <t>23.416</t>
  </si>
  <si>
    <t>497003.456</t>
  </si>
  <si>
    <t>1690560.459</t>
  </si>
  <si>
    <t>21.938</t>
  </si>
  <si>
    <t>BLLM-90</t>
  </si>
  <si>
    <t>N15°15'34.29931"</t>
  </si>
  <si>
    <t>E120°57'00.01660"</t>
  </si>
  <si>
    <t>494629.708</t>
  </si>
  <si>
    <t>1687519.087</t>
  </si>
  <si>
    <t>17.405</t>
  </si>
  <si>
    <t>N15°15'34.30041"</t>
  </si>
  <si>
    <t>E120°57'00.01466"</t>
  </si>
  <si>
    <t>18.323</t>
  </si>
  <si>
    <t>494629.650</t>
  </si>
  <si>
    <t>1687519.120</t>
  </si>
  <si>
    <t>17.058</t>
  </si>
  <si>
    <t>BLLM-91</t>
  </si>
  <si>
    <t>N15°15'28.37534"</t>
  </si>
  <si>
    <t>E120°57'00.67365"</t>
  </si>
  <si>
    <t>18.341</t>
  </si>
  <si>
    <t>494649.271</t>
  </si>
  <si>
    <t>1687337.019</t>
  </si>
  <si>
    <t>17.079</t>
  </si>
  <si>
    <t>BLLM-92</t>
  </si>
  <si>
    <t>N15°15'19.32397"</t>
  </si>
  <si>
    <t>E120°57'00.62199"</t>
  </si>
  <si>
    <t>18.605</t>
  </si>
  <si>
    <t>494647.665</t>
  </si>
  <si>
    <t>1687058.842</t>
  </si>
  <si>
    <t>17.350</t>
  </si>
  <si>
    <t>BLLM-93</t>
  </si>
  <si>
    <t>24.197</t>
  </si>
  <si>
    <t>494284.209</t>
  </si>
  <si>
    <t>1693181.896</t>
  </si>
  <si>
    <t>22.811</t>
  </si>
  <si>
    <t>BLLM-65</t>
  </si>
  <si>
    <t>N15°18'34.13781"</t>
  </si>
  <si>
    <t>E120°56'44.21846"</t>
  </si>
  <si>
    <t>23.547</t>
  </si>
  <si>
    <t>494159.710</t>
  </si>
  <si>
    <t>1693046.225</t>
  </si>
  <si>
    <t>22.171</t>
  </si>
  <si>
    <t>BLLM-66</t>
  </si>
  <si>
    <t>N15°18'43.96418"</t>
  </si>
  <si>
    <t>E120°57'38.95095"</t>
  </si>
  <si>
    <t>25.154</t>
  </si>
  <si>
    <t>495792.470</t>
  </si>
  <si>
    <t>1693347.870</t>
  </si>
  <si>
    <t>23.681</t>
  </si>
  <si>
    <t>BLLM-67</t>
  </si>
  <si>
    <t>N15°18'33.02451"</t>
  </si>
  <si>
    <t>E120°57'45.50556"</t>
  </si>
  <si>
    <t>24.754</t>
  </si>
  <si>
    <t>495987.938</t>
  </si>
  <si>
    <t>1693011.623</t>
  </si>
  <si>
    <t>23.277</t>
  </si>
  <si>
    <t>BLLM-68</t>
  </si>
  <si>
    <t>N15°18'27.59175"</t>
  </si>
  <si>
    <t>E120°57'52.19549"</t>
  </si>
  <si>
    <t>496187.476</t>
  </si>
  <si>
    <t>1692844.623</t>
  </si>
  <si>
    <t>23.420</t>
  </si>
  <si>
    <t>N15°18'27.59347"</t>
  </si>
  <si>
    <t>E120°57'52.19564"</t>
  </si>
  <si>
    <t>24.779</t>
  </si>
  <si>
    <t>496187.481</t>
  </si>
  <si>
    <t>1692844.676</t>
  </si>
  <si>
    <t>23.295</t>
  </si>
  <si>
    <t>BLLM-69</t>
  </si>
  <si>
    <t>N15°18'30.42481"</t>
  </si>
  <si>
    <t>E120°56'27.88336"</t>
  </si>
  <si>
    <t>23.865</t>
  </si>
  <si>
    <t>493672.392</t>
  </si>
  <si>
    <t>1692932.239</t>
  </si>
  <si>
    <t>22.518</t>
  </si>
  <si>
    <t>BLLM-70</t>
  </si>
  <si>
    <t>N15°18'25.29428"</t>
  </si>
  <si>
    <t>E120°56'30.19187"</t>
  </si>
  <si>
    <t>24.287</t>
  </si>
  <si>
    <t>493741.215</t>
  </si>
  <si>
    <t>1692774.542</t>
  </si>
  <si>
    <t>22.941</t>
  </si>
  <si>
    <t>BLLM-71</t>
  </si>
  <si>
    <t>BLLM-99</t>
  </si>
  <si>
    <t>N15°13'36.76531"</t>
  </si>
  <si>
    <t>E120°55'48.67278"</t>
  </si>
  <si>
    <t>15.186</t>
  </si>
  <si>
    <t>492499.813</t>
  </si>
  <si>
    <t>1683907.481</t>
  </si>
  <si>
    <t>14.120</t>
  </si>
  <si>
    <t>MBM-1-A</t>
  </si>
  <si>
    <t>E120°58'05.97251"</t>
  </si>
  <si>
    <t>30.350</t>
  </si>
  <si>
    <t>496599.052</t>
  </si>
  <si>
    <t>1696919.007</t>
  </si>
  <si>
    <t>28.731</t>
  </si>
  <si>
    <t>BLLM-73</t>
  </si>
  <si>
    <t>N15°20'48.67744"</t>
  </si>
  <si>
    <t>N15°18'43.06607"</t>
  </si>
  <si>
    <t>E120°56'32.60640"</t>
  </si>
  <si>
    <t>MBM 10-A</t>
  </si>
  <si>
    <t>493813.387</t>
  </si>
  <si>
    <t>1693320.710</t>
  </si>
  <si>
    <t>22.117</t>
  </si>
  <si>
    <t>MBM-11-A</t>
  </si>
  <si>
    <t>N15°21'43.17753"</t>
  </si>
  <si>
    <t>E120°58'26.72696"</t>
  </si>
  <si>
    <t>MBM 11-A</t>
  </si>
  <si>
    <t>497218.300</t>
  </si>
  <si>
    <t>1698855.493</t>
  </si>
  <si>
    <t>28.185</t>
  </si>
  <si>
    <t>MBM-12-A</t>
  </si>
  <si>
    <t>N15°21'20.78829"</t>
  </si>
  <si>
    <t>E120°58'49.41528"</t>
  </si>
  <si>
    <t>MBM 12-A</t>
  </si>
  <si>
    <t>497894.876</t>
  </si>
  <si>
    <t>1698167.323</t>
  </si>
  <si>
    <t>34.332</t>
  </si>
  <si>
    <t>MBM-13-A</t>
  </si>
  <si>
    <t>N15°20'30.90877"</t>
  </si>
  <si>
    <t>E120°58'59.88998"</t>
  </si>
  <si>
    <t>MBM 13-A</t>
  </si>
  <si>
    <t>498207.156</t>
  </si>
  <si>
    <t>1696634.328</t>
  </si>
  <si>
    <t>34.344</t>
  </si>
  <si>
    <t>MBM-14-A</t>
  </si>
  <si>
    <t>N15°19'57.16061"</t>
  </si>
  <si>
    <t>E120°59'55.31634"</t>
  </si>
  <si>
    <t>MBM 14-A</t>
  </si>
  <si>
    <t>499860.299</t>
  </si>
  <si>
    <t>1695597.063</t>
  </si>
  <si>
    <t>43.373</t>
  </si>
  <si>
    <t>MBM-15-A</t>
  </si>
  <si>
    <t>N15°19'26.48710"</t>
  </si>
  <si>
    <t>E121°01'46.54333"</t>
  </si>
  <si>
    <t>MBM 15-A</t>
  </si>
  <si>
    <t>503178.037</t>
  </si>
  <si>
    <t>1694654.579</t>
  </si>
  <si>
    <t>58.155</t>
  </si>
  <si>
    <t>MBM-16-A</t>
  </si>
  <si>
    <t>N15°18'58.03145"</t>
  </si>
  <si>
    <t>E121°02'37.12690"</t>
  </si>
  <si>
    <t>MBM 16-A</t>
  </si>
  <si>
    <t>504687.049</t>
  </si>
  <si>
    <t>1693780.296</t>
  </si>
  <si>
    <t>47.499</t>
  </si>
  <si>
    <t>E120°56'51.56422"</t>
  </si>
  <si>
    <t>494378.418</t>
  </si>
  <si>
    <t>1691301.631</t>
  </si>
  <si>
    <t>20.285</t>
  </si>
  <si>
    <t>N15°17'37.37569"</t>
  </si>
  <si>
    <t>E120°56'51.56319"</t>
  </si>
  <si>
    <t>21.533</t>
  </si>
  <si>
    <t>494378.387</t>
  </si>
  <si>
    <t>1691301.683</t>
  </si>
  <si>
    <t>20.193</t>
  </si>
  <si>
    <t>BLLM-81</t>
  </si>
  <si>
    <t>N15°17'22.53765"</t>
  </si>
  <si>
    <t>E120°56'48.17159"</t>
  </si>
  <si>
    <t>22.186</t>
  </si>
  <si>
    <t>494277.094</t>
  </si>
  <si>
    <t>1690845.686</t>
  </si>
  <si>
    <t>20.861</t>
  </si>
  <si>
    <t>BLLM-82</t>
  </si>
  <si>
    <t>N15°17'13.68745"</t>
  </si>
  <si>
    <t>E120°56'45.92226"</t>
  </si>
  <si>
    <t>494209.922</t>
  </si>
  <si>
    <t>1690573.707</t>
  </si>
  <si>
    <t>20.812</t>
  </si>
  <si>
    <t>N15°17'13.68890"</t>
  </si>
  <si>
    <t>E120°56'45.92108"</t>
  </si>
  <si>
    <t>22.006</t>
  </si>
  <si>
    <t>494209.886</t>
  </si>
  <si>
    <t>1690573.751</t>
  </si>
  <si>
    <t>20.692</t>
  </si>
  <si>
    <t>BLLM-83</t>
  </si>
  <si>
    <t>N15°17'05.09430"</t>
  </si>
  <si>
    <t>E120°56'45.72370"</t>
  </si>
  <si>
    <t>494203.932</t>
  </si>
  <si>
    <t>1690309.612</t>
  </si>
  <si>
    <t>20.805</t>
  </si>
  <si>
    <t>N15°17'05.09565"</t>
  </si>
  <si>
    <t>E120°56'45.72245"</t>
  </si>
  <si>
    <t>21.992</t>
  </si>
  <si>
    <t>494203.895</t>
  </si>
  <si>
    <t>1690309.654</t>
  </si>
  <si>
    <t>20.684</t>
  </si>
  <si>
    <t>BLLM-84</t>
  </si>
  <si>
    <t>N15°16'09.35270"</t>
  </si>
  <si>
    <t>E120°56'59.05433"</t>
  </si>
  <si>
    <t>20.505</t>
  </si>
  <si>
    <t>494601.244</t>
  </si>
  <si>
    <t>1688596.396</t>
  </si>
  <si>
    <t>19.216</t>
  </si>
  <si>
    <t>BLLM-85</t>
  </si>
  <si>
    <t>N15°15'56.11301"</t>
  </si>
  <si>
    <t>N15°17'40.22364"</t>
  </si>
  <si>
    <t>E120°55'39.53418"</t>
  </si>
  <si>
    <t>MBM 7-A</t>
  </si>
  <si>
    <t>492229.583</t>
  </si>
  <si>
    <t>1691389.827</t>
  </si>
  <si>
    <t>20.080</t>
  </si>
  <si>
    <t>MBM-8-A</t>
  </si>
  <si>
    <t>N15°18'16.38371"</t>
  </si>
  <si>
    <t>18.330</t>
  </si>
  <si>
    <t>494624.489</t>
  </si>
  <si>
    <t>1687897.736</t>
  </si>
  <si>
    <t>17.056</t>
  </si>
  <si>
    <t>BLLM-87</t>
  </si>
  <si>
    <t>N15°16'56.94092"</t>
  </si>
  <si>
    <t>E120°58'02.90930"</t>
  </si>
  <si>
    <t>MBM 9-A</t>
  </si>
  <si>
    <t>491853.091</t>
  </si>
  <si>
    <t>1693265.629</t>
  </si>
  <si>
    <t>19.642</t>
  </si>
  <si>
    <t>MBM-19</t>
  </si>
  <si>
    <t>N15°18'35.45736"</t>
  </si>
  <si>
    <t>E121°06'35.66399"</t>
  </si>
  <si>
    <t>511802.897</t>
  </si>
  <si>
    <t>1693089.036</t>
  </si>
  <si>
    <t>69.213</t>
  </si>
  <si>
    <t>NEJ-141</t>
  </si>
  <si>
    <t>N15°16'00.63600"</t>
  </si>
  <si>
    <t>E120°59'29.12858"</t>
  </si>
  <si>
    <t>NAMRIA</t>
  </si>
  <si>
    <t>499078.899</t>
  </si>
  <si>
    <t>1688327.899</t>
  </si>
  <si>
    <t>26.384</t>
  </si>
  <si>
    <t>28.025</t>
  </si>
  <si>
    <t>26.466</t>
  </si>
  <si>
    <t>NEJ-3044</t>
  </si>
  <si>
    <t>N15°14'46.09606"</t>
  </si>
  <si>
    <t>E120°59'15.25773"</t>
  </si>
  <si>
    <t>27.385</t>
  </si>
  <si>
    <t>498664.909</t>
  </si>
  <si>
    <t>1686037.069</t>
  </si>
  <si>
    <t>25.902</t>
  </si>
  <si>
    <t>NEJ-3057</t>
  </si>
  <si>
    <t>N15°19'00.54583"</t>
  </si>
  <si>
    <t>E120°57'22.46623"</t>
  </si>
  <si>
    <t>495300.829</t>
  </si>
  <si>
    <t>1693857.574</t>
  </si>
  <si>
    <t>24.529</t>
  </si>
  <si>
    <t>N15°19'00.54553"</t>
  </si>
  <si>
    <t>E120°57'22.46680"</t>
  </si>
  <si>
    <t>25.803</t>
  </si>
  <si>
    <t>495300.847</t>
  </si>
  <si>
    <t>1693857.565</t>
  </si>
  <si>
    <t>24.345</t>
  </si>
  <si>
    <t>NEJ-3071</t>
  </si>
  <si>
    <t>N15°16'59.69592"</t>
  </si>
  <si>
    <t>E120°59'02.22757"</t>
  </si>
  <si>
    <t>498276.397</t>
  </si>
  <si>
    <t>1690143.047</t>
  </si>
  <si>
    <t>22.262</t>
  </si>
  <si>
    <t>23.799</t>
  </si>
  <si>
    <t>22.251</t>
  </si>
  <si>
    <t>PBM-2-A</t>
  </si>
  <si>
    <t>N15°15'22.19825"</t>
  </si>
  <si>
    <t>E121°02'35.37066"</t>
  </si>
  <si>
    <t>N15°14'57.67255"</t>
  </si>
  <si>
    <t>E120°57'06.04451"</t>
  </si>
  <si>
    <t>18.094</t>
  </si>
  <si>
    <t>494809.317</t>
  </si>
  <si>
    <t>1686393.389</t>
  </si>
  <si>
    <t>16.845</t>
  </si>
  <si>
    <t>BLLM-94</t>
  </si>
  <si>
    <t>N15°14'47.93552"</t>
  </si>
  <si>
    <t>E120°57'07.76343"</t>
  </si>
  <si>
    <t>494860.542</t>
  </si>
  <si>
    <t>1686094.128</t>
  </si>
  <si>
    <t>17.256</t>
  </si>
  <si>
    <t>N15°14'47.93546"</t>
  </si>
  <si>
    <t>E120°57'07.76116"</t>
  </si>
  <si>
    <t>18.285</t>
  </si>
  <si>
    <t>494860.474</t>
  </si>
  <si>
    <t>1686094.126</t>
  </si>
  <si>
    <t>17.040</t>
  </si>
  <si>
    <t>BLLM-95</t>
  </si>
  <si>
    <t>N15°14'39.61062"</t>
  </si>
  <si>
    <t>E120°57'10.18915"</t>
  </si>
  <si>
    <t>18.172</t>
  </si>
  <si>
    <t>494932.869</t>
  </si>
  <si>
    <t>1685838.262</t>
  </si>
  <si>
    <t>16.928</t>
  </si>
  <si>
    <t>BLLM-96</t>
  </si>
  <si>
    <t>N15°13'34.68975"</t>
  </si>
  <si>
    <t>E120°56'49.40950"</t>
  </si>
  <si>
    <t>16.323</t>
  </si>
  <si>
    <t>494312.323</t>
  </si>
  <si>
    <t>1683843.182</t>
  </si>
  <si>
    <t>15.157</t>
  </si>
  <si>
    <t>BLLM-97</t>
  </si>
  <si>
    <t>N15°13'43.62403"</t>
  </si>
  <si>
    <t>E120°56'40.16080"</t>
  </si>
  <si>
    <t>16.337</t>
  </si>
  <si>
    <t>494036.389</t>
  </si>
  <si>
    <t>1684117.829</t>
  </si>
  <si>
    <t>15.180</t>
  </si>
  <si>
    <t>BLLM-98</t>
  </si>
  <si>
    <t>N15°13'49.01963"</t>
  </si>
  <si>
    <t>E120°56'35.01248"</t>
  </si>
  <si>
    <t>493882.796</t>
  </si>
  <si>
    <t>1684283.692</t>
  </si>
  <si>
    <t>15.826</t>
  </si>
  <si>
    <t>N15°13'49.01915"</t>
  </si>
  <si>
    <t>E120°56'35.00937"</t>
  </si>
  <si>
    <t>16.691</t>
  </si>
  <si>
    <t>493882.703</t>
  </si>
  <si>
    <t>1684283.678</t>
  </si>
  <si>
    <t>15.539</t>
  </si>
  <si>
    <t>E120°55'33.06399"</t>
  </si>
  <si>
    <t>MBM 8-A</t>
  </si>
  <si>
    <t>492036.939</t>
  </si>
  <si>
    <t>1692501.211</t>
  </si>
  <si>
    <t>23.132</t>
  </si>
  <si>
    <t>MBM-9-A</t>
  </si>
  <si>
    <t>N15°18'41.25423"</t>
  </si>
  <si>
    <t>E120°55'26.89212"</t>
  </si>
  <si>
    <t>N15°14'07.67074"</t>
  </si>
  <si>
    <t>E120°56'16.39619"</t>
  </si>
  <si>
    <t>MBM</t>
  </si>
  <si>
    <t>MBM 1-A</t>
  </si>
  <si>
    <t>493327.415</t>
  </si>
  <si>
    <t>1684857.051</t>
  </si>
  <si>
    <t>13.899</t>
  </si>
  <si>
    <t>MBM-10-A</t>
  </si>
  <si>
    <t>PBM 2-A</t>
  </si>
  <si>
    <t>504635.978</t>
  </si>
  <si>
    <t>1687147.025</t>
  </si>
  <si>
    <t>40.855</t>
  </si>
  <si>
    <t>PBM-3-A</t>
  </si>
  <si>
    <t>N15°13'50.96009"</t>
  </si>
  <si>
    <t>E120°58'30.44684"</t>
  </si>
  <si>
    <t>PBM 3-A</t>
  </si>
  <si>
    <t>497327.576</t>
  </si>
  <si>
    <t>1684342.683</t>
  </si>
  <si>
    <t>21.735</t>
  </si>
  <si>
    <t>PBM-4-A</t>
  </si>
  <si>
    <t>N15°13'41.29197"</t>
  </si>
  <si>
    <t>E120°57'57.18257"</t>
  </si>
  <si>
    <t>PBM 4-A</t>
  </si>
  <si>
    <t>496334.865</t>
  </si>
  <si>
    <t>1684045.685</t>
  </si>
  <si>
    <t>18.402</t>
  </si>
  <si>
    <t>PBM-6-A</t>
  </si>
  <si>
    <t>N15°13'31.09524"</t>
  </si>
  <si>
    <t>E120°57'11.24078"</t>
  </si>
  <si>
    <t>PBM 6-A</t>
  </si>
  <si>
    <t>494963.797</t>
  </si>
  <si>
    <t>1683732.563</t>
  </si>
  <si>
    <t>17.855</t>
  </si>
  <si>
    <t>PBM-7-A</t>
  </si>
  <si>
    <t>N15°13'32.10500"</t>
  </si>
  <si>
    <t>E120°56'52.41969"</t>
  </si>
  <si>
    <t>PBM 7-A</t>
  </si>
  <si>
    <t>494402.135</t>
  </si>
  <si>
    <t>1683763.723</t>
  </si>
  <si>
    <t>15.738</t>
  </si>
  <si>
    <t>LOT OWNER:</t>
    <phoneticPr fontId="10" type="noConversion"/>
  </si>
  <si>
    <t>MUNICIPALITY / CITY:</t>
    <phoneticPr fontId="10" type="noConversion"/>
  </si>
  <si>
    <t>PROVINCE / METRO:</t>
    <phoneticPr fontId="10" type="noConversion"/>
  </si>
  <si>
    <t xml:space="preserve">       RELATIVE ERROR OF PRECISION:     1:</t>
    <phoneticPr fontId="10" type="noConversion"/>
  </si>
  <si>
    <t>TECHNICAL DESCRIPTION</t>
    <phoneticPr fontId="10" type="noConversion"/>
  </si>
  <si>
    <t>LOT NO.</t>
  </si>
  <si>
    <t>AREA (SQ.M.):</t>
  </si>
  <si>
    <t>OCT / TCT NO:</t>
  </si>
  <si>
    <t>DATE OF ISSUANCE:</t>
  </si>
  <si>
    <t>LOT PLAN NO:</t>
  </si>
  <si>
    <t>MBM-18-A</t>
  </si>
  <si>
    <t>N15°18'32.55628"</t>
  </si>
  <si>
    <t>E121°05'11.86392"</t>
  </si>
  <si>
    <t>MBM 18-A</t>
  </si>
  <si>
    <t>509303.124</t>
  </si>
  <si>
    <t>1692998.744</t>
  </si>
  <si>
    <t>85.475</t>
  </si>
  <si>
    <t>MBM-2-A</t>
  </si>
  <si>
    <t>N15°14'37.70465"</t>
  </si>
  <si>
    <t>E120°56'24.25007"</t>
  </si>
  <si>
    <t>MBM 2-A</t>
  </si>
  <si>
    <t>493562.037</t>
  </si>
  <si>
    <t>1685780.022</t>
  </si>
  <si>
    <t>14.749</t>
  </si>
  <si>
    <t>MBM-20-A</t>
  </si>
  <si>
    <t>N15°18'00.61547"</t>
  </si>
  <si>
    <t>E121°07'05.40727"</t>
  </si>
  <si>
    <t>MBM 20-A</t>
  </si>
  <si>
    <t>512690.741</t>
  </si>
  <si>
    <t>1692018.694</t>
  </si>
  <si>
    <t>77.678</t>
  </si>
  <si>
    <t>MBM-3-A</t>
  </si>
  <si>
    <t>N15°15'26.26787"</t>
  </si>
  <si>
    <t>E120°56'13.59944"</t>
  </si>
  <si>
    <t>MBM 3-A</t>
  </si>
  <si>
    <t>493244.654</t>
  </si>
  <si>
    <t>1687272.614</t>
  </si>
  <si>
    <t>14.487</t>
  </si>
  <si>
    <t>MBM-4-A</t>
  </si>
  <si>
    <t>N15°15'58.46661"</t>
  </si>
  <si>
    <t>E120°56'04.72165"</t>
  </si>
  <si>
    <t>MBM 4-A</t>
  </si>
  <si>
    <t>492980.055</t>
  </si>
  <si>
    <t>1688262.263</t>
  </si>
  <si>
    <t>15.774</t>
  </si>
  <si>
    <t>MBM-5-A</t>
  </si>
  <si>
    <t>N15°16'31.38147"</t>
  </si>
  <si>
    <t>E120°55'55.75493"</t>
  </si>
  <si>
    <t>MBM 5-A</t>
  </si>
  <si>
    <t>492712.833</t>
  </si>
  <si>
    <t>1689273.925</t>
  </si>
  <si>
    <t>18.830</t>
  </si>
  <si>
    <t>MBM-6-A</t>
  </si>
  <si>
    <t>N15°17'12.93448"</t>
  </si>
  <si>
    <t>E120°55'43.93757"</t>
  </si>
  <si>
    <t>MBM 6-A</t>
  </si>
  <si>
    <t>492360.674</t>
  </si>
  <si>
    <t>1690551.097</t>
  </si>
  <si>
    <t>17.537</t>
  </si>
  <si>
    <t>MBM-7-A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</si>
</sst>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.00_);_(* \(#,##0.00\);_(* &quot;-&quot;??_);_(@_)"/>
    <numFmt numFmtId="165" formatCode="_(* #,##0.000_);_(* \(#,##0.000\);_(* &quot;-&quot;??_);_(@_)"/>
    <numFmt numFmtId="166" formatCode="#,##0.000"/>
    <numFmt numFmtId="167" formatCode="_(* #,##0.000_);_(* \(#,##0.000\);_(* &quot;-&quot;???_);_(@_)"/>
    <numFmt numFmtId="168" formatCode="0.000"/>
    <numFmt numFmtId="169" formatCode="_(* #,##0_);_(* \(#,##0\);_(* &quot;-&quot;??_);_(@_)"/>
    <numFmt numFmtId="170" formatCode="_(* #,##0.0000_);_(* \(#,##0.0000\);_(* &quot;-&quot;??_);_(@_)"/>
  </numFmts>
  <fonts count="35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Bookman Old Style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Bookman Old Style"/>
      <family val="1"/>
    </font>
    <font>
      <sz val="15.5"/>
      <color indexed="18"/>
      <name val="Arial"/>
    </font>
    <font>
      <sz val="8"/>
      <name val="Verdana"/>
    </font>
    <font>
      <sz val="10"/>
      <color indexed="18"/>
      <name val="Arial"/>
    </font>
    <font>
      <sz val="8"/>
      <color indexed="8"/>
      <name val="Albany"/>
      <family val="2"/>
    </font>
    <font>
      <sz val="10"/>
      <color indexed="8"/>
      <name val="Albany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erdan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9"/>
      <name val="Verdana"/>
    </font>
    <font>
      <sz val="10"/>
      <color indexed="9"/>
      <name val="Verdana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2" borderId="21" applyNumberFormat="0" applyAlignment="0" applyProtection="0"/>
    <xf numFmtId="0" fontId="19" fillId="13" borderId="22" applyNumberFormat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21" applyNumberFormat="0" applyAlignment="0" applyProtection="0"/>
    <xf numFmtId="0" fontId="27" fillId="0" borderId="26" applyNumberFormat="0" applyFill="0" applyAlignment="0" applyProtection="0"/>
    <xf numFmtId="0" fontId="28" fillId="15" borderId="0" applyNumberFormat="0" applyBorder="0" applyAlignment="0" applyProtection="0"/>
    <xf numFmtId="0" fontId="20" fillId="16" borderId="27" applyNumberFormat="0" applyFont="0" applyAlignment="0" applyProtection="0"/>
    <xf numFmtId="0" fontId="29" fillId="2" borderId="28" applyNumberFormat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0" applyNumberFormat="0" applyFill="0" applyBorder="0" applyAlignment="0" applyProtection="0"/>
  </cellStyleXfs>
  <cellXfs count="248">
    <xf numFmtId="0" fontId="0" fillId="0" borderId="0" xfId="0"/>
    <xf numFmtId="0" fontId="3" fillId="0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65" fontId="2" fillId="0" borderId="0" xfId="0" applyNumberFormat="1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168" fontId="0" fillId="0" borderId="0" xfId="0" applyNumberForma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2" fillId="0" borderId="9" xfId="0" applyFont="1" applyBorder="1" applyAlignment="1" applyProtection="1">
      <alignment horizontal="right"/>
      <protection locked="0"/>
    </xf>
    <xf numFmtId="16" fontId="9" fillId="0" borderId="0" xfId="0" applyNumberFormat="1" applyFont="1" applyAlignment="1">
      <alignment wrapText="1"/>
    </xf>
    <xf numFmtId="1" fontId="2" fillId="0" borderId="0" xfId="0" applyNumberFormat="1" applyFont="1" applyBorder="1" applyAlignment="1">
      <alignment horizontal="centerContinuous"/>
    </xf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" fontId="2" fillId="0" borderId="10" xfId="0" applyNumberFormat="1" applyFont="1" applyBorder="1" applyAlignment="1">
      <alignment horizontal="centerContinuous"/>
    </xf>
    <xf numFmtId="1" fontId="2" fillId="0" borderId="10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6" fontId="12" fillId="0" borderId="5" xfId="0" applyNumberFormat="1" applyFont="1" applyBorder="1" applyAlignment="1">
      <alignment horizontal="center"/>
    </xf>
    <xf numFmtId="165" fontId="8" fillId="0" borderId="0" xfId="28" applyNumberFormat="1" applyFont="1" applyBorder="1" applyAlignment="1">
      <alignment horizontal="center"/>
    </xf>
    <xf numFmtId="165" fontId="2" fillId="0" borderId="10" xfId="28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164" fontId="2" fillId="0" borderId="18" xfId="28" applyNumberFormat="1" applyFont="1" applyBorder="1" applyAlignment="1"/>
    <xf numFmtId="164" fontId="2" fillId="0" borderId="16" xfId="28" applyNumberFormat="1" applyFont="1" applyBorder="1" applyAlignment="1"/>
    <xf numFmtId="0" fontId="0" fillId="0" borderId="0" xfId="0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2" fillId="0" borderId="9" xfId="0" applyFont="1" applyBorder="1" applyAlignment="1"/>
    <xf numFmtId="0" fontId="2" fillId="0" borderId="10" xfId="0" applyFont="1" applyBorder="1" applyAlignment="1"/>
    <xf numFmtId="165" fontId="2" fillId="0" borderId="10" xfId="28" applyNumberFormat="1" applyFont="1" applyBorder="1" applyAlignment="1"/>
    <xf numFmtId="0" fontId="2" fillId="0" borderId="11" xfId="0" applyFont="1" applyBorder="1" applyAlignment="1"/>
    <xf numFmtId="0" fontId="2" fillId="0" borderId="15" xfId="0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1" fontId="0" fillId="0" borderId="0" xfId="0" applyNumberFormat="1" applyAlignment="1"/>
    <xf numFmtId="169" fontId="12" fillId="0" borderId="1" xfId="28" applyNumberFormat="1" applyFont="1" applyBorder="1" applyAlignment="1">
      <alignment horizontal="center"/>
    </xf>
    <xf numFmtId="169" fontId="12" fillId="0" borderId="4" xfId="28" applyNumberFormat="1" applyFont="1" applyBorder="1" applyAlignment="1">
      <alignment horizontal="center"/>
    </xf>
    <xf numFmtId="169" fontId="12" fillId="0" borderId="6" xfId="28" applyNumberFormat="1" applyFont="1" applyBorder="1" applyAlignment="1">
      <alignment horizontal="center"/>
    </xf>
    <xf numFmtId="169" fontId="0" fillId="0" borderId="0" xfId="28" applyNumberFormat="1" applyFont="1"/>
    <xf numFmtId="14" fontId="0" fillId="0" borderId="0" xfId="0" applyNumberFormat="1"/>
    <xf numFmtId="0" fontId="11" fillId="0" borderId="10" xfId="0" applyFont="1" applyBorder="1" applyAlignment="1"/>
    <xf numFmtId="2" fontId="2" fillId="0" borderId="18" xfId="0" applyNumberFormat="1" applyFont="1" applyBorder="1" applyAlignment="1"/>
    <xf numFmtId="0" fontId="2" fillId="0" borderId="18" xfId="0" applyFont="1" applyBorder="1" applyAlignment="1">
      <alignment horizontal="center"/>
    </xf>
    <xf numFmtId="0" fontId="3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/>
    <xf numFmtId="168" fontId="0" fillId="0" borderId="0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0" fontId="34" fillId="0" borderId="0" xfId="0" applyFont="1" applyFill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1" fontId="2" fillId="0" borderId="8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right"/>
    </xf>
    <xf numFmtId="165" fontId="2" fillId="0" borderId="8" xfId="28" applyNumberFormat="1" applyFont="1" applyFill="1" applyBorder="1" applyAlignment="1">
      <alignment horizontal="left"/>
    </xf>
    <xf numFmtId="165" fontId="3" fillId="0" borderId="8" xfId="28" applyNumberFormat="1" applyFont="1" applyFill="1" applyBorder="1" applyAlignment="1">
      <alignment horizontal="right"/>
    </xf>
    <xf numFmtId="0" fontId="3" fillId="0" borderId="33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" fontId="2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right"/>
    </xf>
    <xf numFmtId="165" fontId="2" fillId="0" borderId="10" xfId="28" applyNumberFormat="1" applyFont="1" applyFill="1" applyBorder="1" applyAlignment="1">
      <alignment horizontal="left"/>
    </xf>
    <xf numFmtId="165" fontId="3" fillId="0" borderId="10" xfId="28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2" fillId="0" borderId="34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1" fontId="2" fillId="0" borderId="35" xfId="0" applyNumberFormat="1" applyFont="1" applyFill="1" applyBorder="1" applyAlignment="1">
      <alignment horizontal="left"/>
    </xf>
    <xf numFmtId="0" fontId="3" fillId="0" borderId="35" xfId="0" applyFont="1" applyFill="1" applyBorder="1" applyAlignment="1">
      <alignment horizontal="right"/>
    </xf>
    <xf numFmtId="0" fontId="2" fillId="0" borderId="0" xfId="0" applyFont="1" applyFill="1" applyBorder="1" applyAlignment="1"/>
    <xf numFmtId="165" fontId="2" fillId="0" borderId="0" xfId="28" applyNumberFormat="1" applyFont="1" applyFill="1" applyBorder="1" applyAlignment="1"/>
    <xf numFmtId="15" fontId="3" fillId="0" borderId="11" xfId="0" applyNumberFormat="1" applyFont="1" applyFill="1" applyBorder="1" applyAlignment="1">
      <alignment horizontal="right"/>
    </xf>
    <xf numFmtId="0" fontId="2" fillId="0" borderId="36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1" fontId="2" fillId="0" borderId="37" xfId="0" applyNumberFormat="1" applyFont="1" applyFill="1" applyBorder="1" applyAlignment="1">
      <alignment horizontal="left"/>
    </xf>
    <xf numFmtId="0" fontId="3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right"/>
    </xf>
    <xf numFmtId="165" fontId="2" fillId="0" borderId="35" xfId="28" applyNumberFormat="1" applyFont="1" applyFill="1" applyBorder="1" applyAlignment="1">
      <alignment horizontal="left"/>
    </xf>
    <xf numFmtId="165" fontId="3" fillId="0" borderId="35" xfId="28" applyNumberFormat="1" applyFont="1" applyFill="1" applyBorder="1" applyAlignment="1">
      <alignment horizontal="right"/>
    </xf>
    <xf numFmtId="0" fontId="3" fillId="0" borderId="38" xfId="0" applyFont="1" applyFill="1" applyBorder="1" applyAlignment="1">
      <alignment horizontal="right"/>
    </xf>
    <xf numFmtId="165" fontId="3" fillId="0" borderId="0" xfId="28" applyNumberFormat="1" applyFont="1" applyFill="1" applyBorder="1" applyAlignment="1">
      <alignment horizontal="center"/>
    </xf>
    <xf numFmtId="168" fontId="3" fillId="0" borderId="0" xfId="28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centerContinuous"/>
    </xf>
    <xf numFmtId="1" fontId="3" fillId="0" borderId="13" xfId="0" applyNumberFormat="1" applyFont="1" applyFill="1" applyBorder="1" applyAlignment="1">
      <alignment horizontal="centerContinuous"/>
    </xf>
    <xf numFmtId="168" fontId="3" fillId="0" borderId="13" xfId="28" applyNumberFormat="1" applyFont="1" applyFill="1" applyBorder="1" applyAlignment="1">
      <alignment horizontal="center"/>
    </xf>
    <xf numFmtId="165" fontId="3" fillId="0" borderId="13" xfId="28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Continuous"/>
    </xf>
    <xf numFmtId="0" fontId="4" fillId="0" borderId="0" xfId="0" applyFont="1" applyFill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right"/>
      <protection locked="0"/>
    </xf>
    <xf numFmtId="0" fontId="2" fillId="0" borderId="18" xfId="0" applyNumberFormat="1" applyFont="1" applyFill="1" applyBorder="1" applyAlignment="1" applyProtection="1">
      <alignment horizontal="left"/>
      <protection locked="0"/>
    </xf>
    <xf numFmtId="0" fontId="2" fillId="0" borderId="16" xfId="0" applyFont="1" applyFill="1" applyBorder="1" applyAlignment="1">
      <alignment horizontal="centerContinuous"/>
    </xf>
    <xf numFmtId="1" fontId="2" fillId="0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5" fillId="0" borderId="17" xfId="0" applyFont="1" applyFill="1" applyBorder="1" applyAlignment="1">
      <alignment horizontal="center"/>
    </xf>
    <xf numFmtId="0" fontId="0" fillId="0" borderId="0" xfId="0" applyFill="1" applyProtection="1">
      <protection locked="0"/>
    </xf>
    <xf numFmtId="0" fontId="2" fillId="0" borderId="9" xfId="0" applyFont="1" applyFill="1" applyBorder="1" applyProtection="1">
      <protection locked="0"/>
    </xf>
    <xf numFmtId="0" fontId="0" fillId="0" borderId="0" xfId="0" applyFill="1" applyBorder="1"/>
    <xf numFmtId="165" fontId="2" fillId="0" borderId="0" xfId="28" applyNumberFormat="1" applyFont="1" applyFill="1"/>
    <xf numFmtId="0" fontId="2" fillId="0" borderId="9" xfId="0" applyFont="1" applyFill="1" applyBorder="1"/>
    <xf numFmtId="49" fontId="2" fillId="0" borderId="18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/>
    <xf numFmtId="165" fontId="2" fillId="0" borderId="16" xfId="28" applyNumberFormat="1" applyFont="1" applyFill="1" applyBorder="1" applyAlignment="1">
      <alignment horizontal="center"/>
    </xf>
    <xf numFmtId="165" fontId="2" fillId="0" borderId="16" xfId="28" applyNumberFormat="1" applyFont="1" applyFill="1" applyBorder="1"/>
    <xf numFmtId="170" fontId="0" fillId="0" borderId="16" xfId="28" applyNumberFormat="1" applyFont="1" applyFill="1" applyBorder="1"/>
    <xf numFmtId="165" fontId="2" fillId="0" borderId="17" xfId="28" applyNumberFormat="1" applyFont="1" applyFill="1" applyBorder="1"/>
    <xf numFmtId="165" fontId="2" fillId="0" borderId="0" xfId="28" applyNumberFormat="1" applyFont="1" applyFill="1" applyBorder="1"/>
    <xf numFmtId="1" fontId="0" fillId="0" borderId="0" xfId="0" applyNumberFormat="1" applyFill="1"/>
    <xf numFmtId="0" fontId="0" fillId="0" borderId="0" xfId="0" applyAlignment="1">
      <alignment horizontal="right"/>
    </xf>
    <xf numFmtId="49" fontId="3" fillId="0" borderId="9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left"/>
    </xf>
    <xf numFmtId="1" fontId="3" fillId="0" borderId="16" xfId="0" applyNumberFormat="1" applyFont="1" applyFill="1" applyBorder="1" applyAlignment="1">
      <alignment horizontal="centerContinuous"/>
    </xf>
    <xf numFmtId="0" fontId="3" fillId="0" borderId="16" xfId="0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Continuous"/>
    </xf>
    <xf numFmtId="1" fontId="2" fillId="0" borderId="16" xfId="0" applyNumberFormat="1" applyFont="1" applyFill="1" applyBorder="1" applyAlignment="1">
      <alignment horizontal="centerContinuous"/>
    </xf>
    <xf numFmtId="165" fontId="2" fillId="0" borderId="16" xfId="0" applyNumberFormat="1" applyFont="1" applyFill="1" applyBorder="1" applyAlignment="1">
      <alignment horizontal="centerContinuous"/>
    </xf>
    <xf numFmtId="0" fontId="0" fillId="0" borderId="0" xfId="0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165" fontId="3" fillId="0" borderId="37" xfId="28" applyNumberFormat="1" applyFont="1" applyFill="1" applyBorder="1" applyAlignment="1">
      <alignment horizontal="left"/>
    </xf>
    <xf numFmtId="0" fontId="2" fillId="0" borderId="42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/>
    </xf>
    <xf numFmtId="168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8" fontId="2" fillId="0" borderId="0" xfId="0" applyNumberFormat="1" applyFont="1" applyFill="1" applyBorder="1" applyAlignment="1">
      <alignment horizontal="left"/>
    </xf>
    <xf numFmtId="167" fontId="2" fillId="0" borderId="0" xfId="28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168" fontId="2" fillId="0" borderId="0" xfId="0" applyNumberFormat="1" applyFont="1" applyFill="1" applyBorder="1" applyAlignment="1">
      <alignment horizontal="right"/>
    </xf>
    <xf numFmtId="164" fontId="3" fillId="0" borderId="37" xfId="28" applyFont="1" applyFill="1" applyBorder="1" applyAlignment="1">
      <alignment horizontal="right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168" fontId="2" fillId="0" borderId="0" xfId="0" applyNumberFormat="1" applyFont="1" applyBorder="1" applyAlignment="1">
      <alignment horizontal="center"/>
    </xf>
    <xf numFmtId="167" fontId="2" fillId="0" borderId="0" xfId="28" applyNumberFormat="1" applyFont="1" applyBorder="1" applyAlignment="1">
      <alignment horizontal="center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2" fontId="0" fillId="0" borderId="0" xfId="0" applyNumberFormat="1" applyBorder="1" applyAlignment="1"/>
    <xf numFmtId="0" fontId="2" fillId="0" borderId="10" xfId="0" applyFont="1" applyBorder="1" applyAlignment="1">
      <alignment horizontal="left"/>
    </xf>
    <xf numFmtId="0" fontId="0" fillId="0" borderId="10" xfId="0" applyBorder="1" applyAlignment="1"/>
    <xf numFmtId="1" fontId="2" fillId="0" borderId="10" xfId="0" applyNumberFormat="1" applyFont="1" applyBorder="1" applyAlignment="1">
      <alignment horizontal="left"/>
    </xf>
    <xf numFmtId="1" fontId="0" fillId="0" borderId="10" xfId="0" applyNumberFormat="1" applyBorder="1" applyAlignment="1"/>
    <xf numFmtId="0" fontId="3" fillId="0" borderId="10" xfId="0" applyFont="1" applyBorder="1" applyAlignment="1">
      <alignment horizontal="right"/>
    </xf>
    <xf numFmtId="15" fontId="0" fillId="0" borderId="10" xfId="0" applyNumberFormat="1" applyBorder="1" applyAlignment="1"/>
    <xf numFmtId="4" fontId="3" fillId="0" borderId="10" xfId="0" applyNumberFormat="1" applyFont="1" applyBorder="1" applyAlignment="1"/>
    <xf numFmtId="0" fontId="3" fillId="0" borderId="10" xfId="0" applyFont="1" applyBorder="1" applyAlignment="1"/>
    <xf numFmtId="0" fontId="2" fillId="0" borderId="7" xfId="0" applyFont="1" applyBorder="1" applyAlignment="1">
      <alignment horizontal="left"/>
    </xf>
    <xf numFmtId="0" fontId="0" fillId="0" borderId="8" xfId="0" applyBorder="1" applyAlignment="1"/>
    <xf numFmtId="0" fontId="2" fillId="0" borderId="8" xfId="0" applyFont="1" applyBorder="1" applyAlignment="1">
      <alignment horizontal="left"/>
    </xf>
    <xf numFmtId="1" fontId="0" fillId="0" borderId="8" xfId="0" applyNumberFormat="1" applyBorder="1" applyAlignment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/>
    <xf numFmtId="0" fontId="0" fillId="0" borderId="33" xfId="0" applyBorder="1" applyAlignment="1"/>
    <xf numFmtId="0" fontId="2" fillId="0" borderId="9" xfId="0" applyFont="1" applyBorder="1" applyAlignment="1">
      <alignment horizontal="left"/>
    </xf>
    <xf numFmtId="0" fontId="0" fillId="0" borderId="11" xfId="0" applyBorder="1" applyAlignment="1"/>
    <xf numFmtId="0" fontId="2" fillId="0" borderId="36" xfId="0" applyFont="1" applyBorder="1" applyAlignment="1">
      <alignment horizontal="left"/>
    </xf>
    <xf numFmtId="0" fontId="0" fillId="0" borderId="37" xfId="0" applyBorder="1" applyAlignment="1"/>
    <xf numFmtId="0" fontId="2" fillId="0" borderId="37" xfId="0" applyFont="1" applyBorder="1" applyAlignment="1">
      <alignment horizontal="left"/>
    </xf>
    <xf numFmtId="1" fontId="0" fillId="0" borderId="37" xfId="0" applyNumberFormat="1" applyBorder="1" applyAlignment="1"/>
    <xf numFmtId="0" fontId="3" fillId="0" borderId="37" xfId="0" applyFont="1" applyBorder="1" applyAlignment="1">
      <alignment horizontal="right"/>
    </xf>
    <xf numFmtId="0" fontId="3" fillId="0" borderId="37" xfId="0" applyFont="1" applyBorder="1" applyAlignment="1"/>
    <xf numFmtId="0" fontId="0" fillId="0" borderId="42" xfId="0" applyBorder="1" applyAlignment="1"/>
    <xf numFmtId="49" fontId="6" fillId="0" borderId="50" xfId="0" applyNumberFormat="1" applyFont="1" applyBorder="1" applyAlignment="1">
      <alignment horizontal="right"/>
    </xf>
    <xf numFmtId="49" fontId="6" fillId="0" borderId="51" xfId="0" applyNumberFormat="1" applyFont="1" applyBorder="1" applyAlignment="1">
      <alignment horizontal="right"/>
    </xf>
    <xf numFmtId="1" fontId="6" fillId="0" borderId="51" xfId="0" applyNumberFormat="1" applyFont="1" applyBorder="1" applyAlignment="1">
      <alignment horizontal="right"/>
    </xf>
    <xf numFmtId="1" fontId="3" fillId="0" borderId="51" xfId="0" applyNumberFormat="1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0" fillId="0" borderId="51" xfId="0" applyBorder="1" applyAlignment="1"/>
    <xf numFmtId="0" fontId="6" fillId="0" borderId="51" xfId="0" applyFont="1" applyBorder="1" applyAlignment="1">
      <alignment horizontal="right"/>
    </xf>
    <xf numFmtId="4" fontId="6" fillId="0" borderId="51" xfId="0" applyNumberFormat="1" applyFont="1" applyBorder="1" applyAlignment="1">
      <alignment horizontal="left"/>
    </xf>
    <xf numFmtId="0" fontId="2" fillId="0" borderId="52" xfId="0" applyFont="1" applyBorder="1" applyAlignment="1"/>
    <xf numFmtId="2" fontId="6" fillId="0" borderId="51" xfId="0" applyNumberFormat="1" applyFont="1" applyBorder="1" applyAlignment="1">
      <alignment horizontal="right"/>
    </xf>
    <xf numFmtId="0" fontId="0" fillId="0" borderId="50" xfId="0" applyBorder="1" applyAlignment="1"/>
    <xf numFmtId="0" fontId="2" fillId="0" borderId="19" xfId="0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Continuous"/>
    </xf>
    <xf numFmtId="0" fontId="3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5" xfId="0" applyFont="1" applyBorder="1" applyAlignment="1">
      <alignment horizontal="centerContinuous"/>
    </xf>
    <xf numFmtId="1" fontId="3" fillId="0" borderId="45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8" xfId="0" applyNumberFormat="1" applyFont="1" applyBorder="1" applyAlignment="1" applyProtection="1">
      <alignment horizontal="center"/>
      <protection locked="0"/>
    </xf>
    <xf numFmtId="49" fontId="2" fillId="0" borderId="18" xfId="0" applyNumberFormat="1" applyFont="1" applyBorder="1" applyAlignment="1">
      <alignment horizontal="center"/>
    </xf>
    <xf numFmtId="1" fontId="6" fillId="0" borderId="51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165" fontId="3" fillId="0" borderId="39" xfId="28" applyNumberFormat="1" applyFont="1" applyFill="1" applyBorder="1" applyAlignment="1">
      <alignment horizontal="center"/>
    </xf>
    <xf numFmtId="165" fontId="3" fillId="0" borderId="40" xfId="28" applyNumberFormat="1" applyFont="1" applyFill="1" applyBorder="1" applyAlignment="1">
      <alignment horizontal="center"/>
    </xf>
    <xf numFmtId="165" fontId="3" fillId="0" borderId="41" xfId="28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left"/>
    </xf>
    <xf numFmtId="165" fontId="3" fillId="0" borderId="37" xfId="28" applyNumberFormat="1" applyFont="1" applyFill="1" applyBorder="1" applyAlignment="1">
      <alignment horizontal="right"/>
    </xf>
    <xf numFmtId="49" fontId="3" fillId="0" borderId="36" xfId="0" applyNumberFormat="1" applyFont="1" applyFill="1" applyBorder="1" applyAlignment="1">
      <alignment horizontal="right"/>
    </xf>
    <xf numFmtId="49" fontId="3" fillId="0" borderId="37" xfId="0" applyNumberFormat="1" applyFont="1" applyFill="1" applyBorder="1" applyAlignment="1">
      <alignment horizontal="right"/>
    </xf>
    <xf numFmtId="0" fontId="0" fillId="0" borderId="37" xfId="0" applyBorder="1" applyAlignment="1"/>
    <xf numFmtId="4" fontId="2" fillId="0" borderId="48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Continuous"/>
    </xf>
    <xf numFmtId="1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2" fontId="2" fillId="0" borderId="16" xfId="0" applyNumberFormat="1" applyFont="1" applyBorder="1"/>
    <xf numFmtId="43" fontId="2" fillId="0" borderId="16" xfId="28" applyNumberFormat="1" applyFont="1" applyBorder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PLOT - Lot Area</a:t>
            </a:r>
          </a:p>
        </c:rich>
      </c:tx>
      <c:layout>
        <c:manualLayout>
          <c:xMode val="edge"/>
          <c:yMode val="edge"/>
          <c:x val="0.396419437340153"/>
          <c:y val="0.032258161175941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35555221848"/>
          <c:y val="0.0803383285851472"/>
          <c:w val="0.808184395537907"/>
          <c:h val="0.663848294098322"/>
        </c:manualLayout>
      </c:layout>
      <c:scatterChart>
        <c:scatterStyle val="lineMarker"/>
        <c:ser>
          <c:idx val="0"/>
          <c:order val="0"/>
          <c:tx>
            <c:v>"B4L10"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4"/>
              <c:delete val="1"/>
            </c:dLbl>
            <c:dLbl>
              <c:idx val="5"/>
              <c:layout>
                <c:manualLayout>
                  <c:x val="-0.119853958505902"/>
                  <c:y val="0.261226536467777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Lot 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spPr>
              <a:noFill/>
              <a:ln w="25400">
                <a:noFill/>
              </a:ln>
            </c:spPr>
            <c:showVal val="1"/>
          </c:dLbls>
          <c:xVal>
            <c:numRef>
              <c:f>BearDist!$O$9:$O$15</c:f>
              <c:numCache>
                <c:formatCode>#,##0.00</c:formatCode>
                <c:ptCount val="7"/>
                <c:pt idx="0">
                  <c:v>474935.91</c:v>
                </c:pt>
                <c:pt idx="1">
                  <c:v>474939.27</c:v>
                </c:pt>
                <c:pt idx="2">
                  <c:v>474946.52</c:v>
                </c:pt>
                <c:pt idx="3">
                  <c:v>474959.97</c:v>
                </c:pt>
                <c:pt idx="4">
                  <c:v>474945.47</c:v>
                </c:pt>
                <c:pt idx="5">
                  <c:v>474928.66</c:v>
                </c:pt>
                <c:pt idx="6">
                  <c:v>474935.91</c:v>
                </c:pt>
              </c:numCache>
            </c:numRef>
          </c:xVal>
          <c:yVal>
            <c:numRef>
              <c:f>BearDist!$N$9:$N$15</c:f>
              <c:numCache>
                <c:formatCode>#,##0.00</c:formatCode>
                <c:ptCount val="7"/>
                <c:pt idx="0">
                  <c:v>1.6482016E6</c:v>
                </c:pt>
                <c:pt idx="1">
                  <c:v>1.64819434E6</c:v>
                </c:pt>
                <c:pt idx="2">
                  <c:v>1.6481977E6</c:v>
                </c:pt>
                <c:pt idx="3">
                  <c:v>1.64816867E6</c:v>
                </c:pt>
                <c:pt idx="4">
                  <c:v>1.64816195E6</c:v>
                </c:pt>
                <c:pt idx="5">
                  <c:v>1.64819824E6</c:v>
                </c:pt>
                <c:pt idx="6">
                  <c:v>1.6482016E6</c:v>
                </c:pt>
              </c:numCache>
            </c:numRef>
          </c:yVal>
        </c:ser>
        <c:axId val="451782664"/>
        <c:axId val="451786216"/>
      </c:scatterChart>
      <c:valAx>
        <c:axId val="451782664"/>
        <c:scaling>
          <c:orientation val="minMax"/>
        </c:scaling>
        <c:axPos val="b"/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786216"/>
        <c:crosses val="autoZero"/>
        <c:crossBetween val="midCat"/>
      </c:valAx>
      <c:valAx>
        <c:axId val="451786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782664"/>
        <c:crosses val="autoZero"/>
        <c:crossBetween val="midCat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PLOT - Lot Area</a:t>
            </a:r>
          </a:p>
        </c:rich>
      </c:tx>
      <c:layout>
        <c:manualLayout>
          <c:xMode val="edge"/>
          <c:yMode val="edge"/>
          <c:x val="0.396419539224264"/>
          <c:y val="0.0322581245526127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11114205569"/>
          <c:y val="0.191681778297748"/>
          <c:w val="0.810370516921751"/>
          <c:h val="0.616636664146528"/>
        </c:manualLayout>
      </c:layout>
      <c:scatterChart>
        <c:scatterStyle val="lineMarker"/>
        <c:ser>
          <c:idx val="0"/>
          <c:order val="0"/>
          <c:tx>
            <c:v>"Marelo"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PTMCoor!$M$9:$M$26</c:f>
              <c:numCache>
                <c:formatCode>#,##0.00</c:formatCode>
                <c:ptCount val="18"/>
                <c:pt idx="0">
                  <c:v>499078.899</c:v>
                </c:pt>
                <c:pt idx="1">
                  <c:v>495732.792</c:v>
                </c:pt>
                <c:pt idx="2">
                  <c:v>495825.215</c:v>
                </c:pt>
                <c:pt idx="3">
                  <c:v>495836.6708</c:v>
                </c:pt>
                <c:pt idx="4">
                  <c:v>495853.8201</c:v>
                </c:pt>
                <c:pt idx="5">
                  <c:v>495865.7979</c:v>
                </c:pt>
                <c:pt idx="6">
                  <c:v>495932.7811</c:v>
                </c:pt>
                <c:pt idx="7">
                  <c:v>495989.451</c:v>
                </c:pt>
                <c:pt idx="8">
                  <c:v>496082.8891</c:v>
                </c:pt>
                <c:pt idx="9">
                  <c:v>496179.8577</c:v>
                </c:pt>
                <c:pt idx="10">
                  <c:v>496340.4773</c:v>
                </c:pt>
                <c:pt idx="11">
                  <c:v>496443.582</c:v>
                </c:pt>
                <c:pt idx="12">
                  <c:v>496487.5945</c:v>
                </c:pt>
                <c:pt idx="13">
                  <c:v>496510.9981</c:v>
                </c:pt>
                <c:pt idx="14">
                  <c:v>497166.799</c:v>
                </c:pt>
                <c:pt idx="15">
                  <c:v>497273.656</c:v>
                </c:pt>
                <c:pt idx="16">
                  <c:v>496917.089</c:v>
                </c:pt>
                <c:pt idx="17">
                  <c:v>495732.792</c:v>
                </c:pt>
              </c:numCache>
            </c:numRef>
          </c:xVal>
          <c:yVal>
            <c:numRef>
              <c:f>PTMCoor!$L$9:$L$26</c:f>
              <c:numCache>
                <c:formatCode>#,##0.00</c:formatCode>
                <c:ptCount val="18"/>
                <c:pt idx="0">
                  <c:v>1.688327899E6</c:v>
                </c:pt>
                <c:pt idx="1">
                  <c:v>1.689414754E6</c:v>
                </c:pt>
                <c:pt idx="2">
                  <c:v>1.689588431E6</c:v>
                </c:pt>
                <c:pt idx="3">
                  <c:v>1.6897336557E6</c:v>
                </c:pt>
                <c:pt idx="4">
                  <c:v>1.6897985017E6</c:v>
                </c:pt>
                <c:pt idx="5">
                  <c:v>1.6898880492E6</c:v>
                </c:pt>
                <c:pt idx="6">
                  <c:v>1.6900788993E6</c:v>
                </c:pt>
                <c:pt idx="7">
                  <c:v>1.6902160593E6</c:v>
                </c:pt>
                <c:pt idx="8">
                  <c:v>1.6904277187E6</c:v>
                </c:pt>
                <c:pt idx="9">
                  <c:v>1.6906134691E6</c:v>
                </c:pt>
                <c:pt idx="10">
                  <c:v>1.6907967368E6</c:v>
                </c:pt>
                <c:pt idx="11">
                  <c:v>1.6909940953E6</c:v>
                </c:pt>
                <c:pt idx="12">
                  <c:v>1.6910761459E6</c:v>
                </c:pt>
                <c:pt idx="13">
                  <c:v>1.69122468E6</c:v>
                </c:pt>
                <c:pt idx="14">
                  <c:v>1.690650175E6</c:v>
                </c:pt>
                <c:pt idx="15">
                  <c:v>1.688991983E6</c:v>
                </c:pt>
                <c:pt idx="16">
                  <c:v>1.688090376E6</c:v>
                </c:pt>
                <c:pt idx="17">
                  <c:v>1.689414754E6</c:v>
                </c:pt>
              </c:numCache>
            </c:numRef>
          </c:yVal>
        </c:ser>
        <c:axId val="296372920"/>
        <c:axId val="295280632"/>
      </c:scatterChart>
      <c:valAx>
        <c:axId val="296372920"/>
        <c:scaling>
          <c:orientation val="minMax"/>
        </c:scaling>
        <c:axPos val="b"/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5280632"/>
        <c:crosses val="autoZero"/>
        <c:crossBetween val="midCat"/>
      </c:valAx>
      <c:valAx>
        <c:axId val="295280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372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18</xdr:row>
      <xdr:rowOff>114300</xdr:rowOff>
    </xdr:from>
    <xdr:to>
      <xdr:col>13</xdr:col>
      <xdr:colOff>25400</xdr:colOff>
      <xdr:row>46</xdr:row>
      <xdr:rowOff>25400</xdr:rowOff>
    </xdr:to>
    <xdr:graphicFrame macro="">
      <xdr:nvGraphicFramePr>
        <xdr:cNvPr id="2063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29</xdr:row>
      <xdr:rowOff>139700</xdr:rowOff>
    </xdr:from>
    <xdr:to>
      <xdr:col>21</xdr:col>
      <xdr:colOff>101600</xdr:colOff>
      <xdr:row>73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an Mariano_1" connectionId="25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ta Teresita" connectionId="14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apsap_1" connectionId="15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ta Teresita_1" connectionId="16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Valenzuela_2" connectionId="17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bini_2" connectionId="18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ramo_2" connectionId="19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Gregorio_1" connectionId="20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La Fuente_1" connectionId="10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Cojuanco_1" connectionId="5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to Rosario" connectionId="6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bini_1" connectionId="12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an Mariano" connectionId="7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Burgos_1" connectionId="8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Aguinaldo_1" connectionId="21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La Fuente" connectionId="9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Del Pilar" connectionId="4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Aguinaldo_2" connectionId="24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to Rosario_1" connectionId="1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liolio_2" connectionId="2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ramo_1" connectionId="11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Burgos_2" connectionId="22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Maliolio_1" connectionId="3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Gregorio_2" connectionId="23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Valenzuela_1" connectionId="13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queryTable" Target="../queryTables/queryTable8.xml"/><Relationship Id="rId20" Type="http://schemas.openxmlformats.org/officeDocument/2006/relationships/queryTable" Target="../queryTables/queryTable19.xml"/><Relationship Id="rId21" Type="http://schemas.openxmlformats.org/officeDocument/2006/relationships/queryTable" Target="../queryTables/queryTable20.xml"/><Relationship Id="rId22" Type="http://schemas.openxmlformats.org/officeDocument/2006/relationships/queryTable" Target="../queryTables/queryTable21.xml"/><Relationship Id="rId23" Type="http://schemas.openxmlformats.org/officeDocument/2006/relationships/queryTable" Target="../queryTables/queryTable22.xml"/><Relationship Id="rId24" Type="http://schemas.openxmlformats.org/officeDocument/2006/relationships/queryTable" Target="../queryTables/queryTable23.xml"/><Relationship Id="rId25" Type="http://schemas.openxmlformats.org/officeDocument/2006/relationships/queryTable" Target="../queryTables/queryTable24.xml"/><Relationship Id="rId26" Type="http://schemas.openxmlformats.org/officeDocument/2006/relationships/queryTable" Target="../queryTables/queryTable25.xml"/><Relationship Id="rId10" Type="http://schemas.openxmlformats.org/officeDocument/2006/relationships/queryTable" Target="../queryTables/queryTable9.xml"/><Relationship Id="rId11" Type="http://schemas.openxmlformats.org/officeDocument/2006/relationships/queryTable" Target="../queryTables/queryTable10.xml"/><Relationship Id="rId12" Type="http://schemas.openxmlformats.org/officeDocument/2006/relationships/queryTable" Target="../queryTables/queryTable11.xml"/><Relationship Id="rId13" Type="http://schemas.openxmlformats.org/officeDocument/2006/relationships/queryTable" Target="../queryTables/queryTable12.xml"/><Relationship Id="rId14" Type="http://schemas.openxmlformats.org/officeDocument/2006/relationships/queryTable" Target="../queryTables/queryTable13.xml"/><Relationship Id="rId15" Type="http://schemas.openxmlformats.org/officeDocument/2006/relationships/queryTable" Target="../queryTables/queryTable14.xml"/><Relationship Id="rId16" Type="http://schemas.openxmlformats.org/officeDocument/2006/relationships/queryTable" Target="../queryTables/queryTable15.xml"/><Relationship Id="rId17" Type="http://schemas.openxmlformats.org/officeDocument/2006/relationships/queryTable" Target="../queryTables/queryTable16.xml"/><Relationship Id="rId18" Type="http://schemas.openxmlformats.org/officeDocument/2006/relationships/queryTable" Target="../queryTables/queryTable17.xml"/><Relationship Id="rId19" Type="http://schemas.openxmlformats.org/officeDocument/2006/relationships/queryTable" Target="../queryTables/queryTable18.xml"/><Relationship Id="rId1" Type="http://schemas.openxmlformats.org/officeDocument/2006/relationships/drawing" Target="../drawings/drawing2.xml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6" Type="http://schemas.openxmlformats.org/officeDocument/2006/relationships/queryTable" Target="../queryTables/queryTable5.xml"/><Relationship Id="rId7" Type="http://schemas.openxmlformats.org/officeDocument/2006/relationships/queryTable" Target="../queryTables/queryTable6.xml"/><Relationship Id="rId8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M6"/>
  <sheetViews>
    <sheetView workbookViewId="0">
      <selection activeCell="G14" sqref="G14"/>
    </sheetView>
  </sheetViews>
  <sheetFormatPr baseColWidth="10" defaultColWidth="11.5" defaultRowHeight="12"/>
  <cols>
    <col min="1" max="1" width="6" customWidth="1"/>
    <col min="2" max="2" width="19.6640625" customWidth="1"/>
    <col min="3" max="3" width="14.6640625" bestFit="1" customWidth="1"/>
    <col min="4" max="4" width="8.5" style="58" customWidth="1"/>
    <col min="5" max="5" width="12.83203125" customWidth="1"/>
    <col min="6" max="6" width="21" bestFit="1" customWidth="1"/>
    <col min="7" max="7" width="11.33203125" bestFit="1" customWidth="1"/>
    <col min="8" max="8" width="21.5" bestFit="1" customWidth="1"/>
    <col min="9" max="9" width="10" bestFit="1" customWidth="1"/>
    <col min="10" max="10" width="17.83203125" bestFit="1" customWidth="1"/>
    <col min="11" max="11" width="7.5" bestFit="1" customWidth="1"/>
  </cols>
  <sheetData>
    <row r="1" spans="2:13">
      <c r="B1" t="s">
        <v>2</v>
      </c>
      <c r="C1" t="s">
        <v>3</v>
      </c>
    </row>
    <row r="2" spans="2:13">
      <c r="B2" t="s">
        <v>4</v>
      </c>
      <c r="C2" s="59">
        <v>42353</v>
      </c>
    </row>
    <row r="3" spans="2:13">
      <c r="B3" t="s">
        <v>5</v>
      </c>
      <c r="C3" s="59">
        <v>42384</v>
      </c>
    </row>
    <row r="4" spans="2:13" s="34" customFormat="1" ht="13">
      <c r="B4" s="27" t="s">
        <v>80</v>
      </c>
      <c r="C4" s="27" t="s">
        <v>81</v>
      </c>
      <c r="D4" s="55"/>
      <c r="E4" s="28" t="s">
        <v>82</v>
      </c>
      <c r="F4" s="29" t="s">
        <v>83</v>
      </c>
      <c r="G4" s="30"/>
      <c r="H4" s="31" t="s">
        <v>84</v>
      </c>
      <c r="I4" s="32"/>
      <c r="J4" s="31" t="s">
        <v>85</v>
      </c>
      <c r="K4" s="32"/>
      <c r="L4" s="33"/>
      <c r="M4" s="33"/>
    </row>
    <row r="5" spans="2:13" s="34" customFormat="1" ht="14" thickBot="1">
      <c r="B5" s="35"/>
      <c r="C5" s="35"/>
      <c r="D5" s="56"/>
      <c r="E5" s="36" t="s">
        <v>86</v>
      </c>
      <c r="F5" s="37" t="s">
        <v>94</v>
      </c>
      <c r="G5" s="37" t="s">
        <v>87</v>
      </c>
      <c r="H5" s="38" t="s">
        <v>88</v>
      </c>
      <c r="I5" s="38" t="s">
        <v>89</v>
      </c>
      <c r="J5" s="38" t="s">
        <v>88</v>
      </c>
      <c r="K5" s="38" t="s">
        <v>89</v>
      </c>
      <c r="L5" s="33"/>
      <c r="M5" s="33"/>
    </row>
    <row r="6" spans="2:13" ht="13" thickTop="1">
      <c r="B6" s="24" t="s">
        <v>75</v>
      </c>
      <c r="C6" s="24" t="s">
        <v>76</v>
      </c>
      <c r="D6" s="57"/>
      <c r="E6" s="25" t="s">
        <v>77</v>
      </c>
      <c r="F6" s="24" t="s">
        <v>78</v>
      </c>
      <c r="G6" s="24" t="s">
        <v>79</v>
      </c>
      <c r="H6" s="26">
        <v>1649677.68</v>
      </c>
      <c r="I6" s="26">
        <v>474958.23</v>
      </c>
      <c r="J6" s="26"/>
      <c r="K6" s="26"/>
    </row>
  </sheetData>
  <phoneticPr fontId="0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B52"/>
  <sheetViews>
    <sheetView workbookViewId="0">
      <selection activeCell="N8" sqref="N8"/>
    </sheetView>
  </sheetViews>
  <sheetFormatPr baseColWidth="10" defaultColWidth="3.6640625" defaultRowHeight="12"/>
  <cols>
    <col min="1" max="1" width="9.5" style="15" customWidth="1"/>
    <col min="2" max="2" width="3.1640625" style="15" customWidth="1"/>
    <col min="3" max="3" width="1.6640625" style="15" customWidth="1"/>
    <col min="4" max="4" width="2" style="15" bestFit="1" customWidth="1"/>
    <col min="5" max="5" width="4.1640625" style="15" bestFit="1" customWidth="1"/>
    <col min="6" max="6" width="2.5" style="15" hidden="1" customWidth="1"/>
    <col min="7" max="7" width="2.83203125" style="54" customWidth="1"/>
    <col min="8" max="8" width="5.1640625" style="54" customWidth="1"/>
    <col min="9" max="9" width="2.5" style="15" hidden="1" customWidth="1"/>
    <col min="10" max="10" width="2.5" style="15" customWidth="1"/>
    <col min="11" max="11" width="8.1640625" style="15" customWidth="1"/>
    <col min="12" max="12" width="8" style="15" customWidth="1"/>
    <col min="13" max="13" width="9.6640625" style="15" bestFit="1" customWidth="1"/>
    <col min="14" max="14" width="10" style="15" customWidth="1"/>
    <col min="15" max="15" width="11.1640625" style="15" bestFit="1" customWidth="1"/>
    <col min="16" max="16" width="8.1640625" style="15" bestFit="1" customWidth="1"/>
    <col min="17" max="17" width="6.33203125" style="19" customWidth="1"/>
    <col min="18" max="18" width="5.6640625" style="19" customWidth="1"/>
    <col min="19" max="19" width="6.6640625" style="19" bestFit="1" customWidth="1"/>
    <col min="20" max="20" width="15.33203125" style="21" customWidth="1"/>
    <col min="21" max="21" width="20.1640625" style="19" customWidth="1"/>
    <col min="22" max="22" width="17.1640625" style="19" customWidth="1"/>
    <col min="23" max="27" width="3.6640625" style="15"/>
    <col min="28" max="28" width="1.6640625" style="15" bestFit="1" customWidth="1"/>
    <col min="29" max="16383" width="3.6640625" style="15"/>
    <col min="16384" max="16384" width="8.83203125" style="15" customWidth="1"/>
  </cols>
  <sheetData>
    <row r="1" spans="1:28">
      <c r="B1" s="177" t="s">
        <v>105</v>
      </c>
      <c r="C1" s="178"/>
      <c r="D1" s="178"/>
      <c r="E1" s="178"/>
      <c r="F1" s="179"/>
      <c r="G1" s="180"/>
      <c r="H1" s="180"/>
      <c r="I1" s="178"/>
      <c r="J1" s="179"/>
      <c r="K1" s="178"/>
      <c r="L1" s="181"/>
      <c r="M1" s="179" t="s">
        <v>1083</v>
      </c>
      <c r="N1" s="178"/>
      <c r="O1" s="182" t="s">
        <v>1</v>
      </c>
      <c r="P1" s="183"/>
    </row>
    <row r="2" spans="1:28">
      <c r="B2" s="184" t="s">
        <v>107</v>
      </c>
      <c r="C2" s="170"/>
      <c r="D2" s="170"/>
      <c r="E2" s="170"/>
      <c r="F2" s="169"/>
      <c r="G2" s="172"/>
      <c r="H2" s="172"/>
      <c r="I2" s="170"/>
      <c r="J2" s="171" t="s">
        <v>7</v>
      </c>
      <c r="K2" s="170"/>
      <c r="L2" s="173"/>
      <c r="M2" s="169" t="s">
        <v>1084</v>
      </c>
      <c r="N2" s="170"/>
      <c r="O2" s="175">
        <f>ROUNDUP(E18,0)</f>
        <v>576</v>
      </c>
      <c r="P2" s="185"/>
    </row>
    <row r="3" spans="1:28">
      <c r="B3" s="184" t="s">
        <v>109</v>
      </c>
      <c r="C3" s="170"/>
      <c r="D3" s="170"/>
      <c r="E3" s="170"/>
      <c r="F3" s="169"/>
      <c r="G3" s="172"/>
      <c r="H3" s="172"/>
      <c r="I3" s="170"/>
      <c r="J3" s="171" t="s">
        <v>116</v>
      </c>
      <c r="K3" s="170"/>
      <c r="L3" s="173"/>
      <c r="M3" s="169" t="s">
        <v>1085</v>
      </c>
      <c r="N3" s="170"/>
      <c r="O3" s="176" t="s">
        <v>6</v>
      </c>
      <c r="P3" s="185"/>
    </row>
    <row r="4" spans="1:28">
      <c r="B4" s="184" t="s">
        <v>111</v>
      </c>
      <c r="C4" s="170"/>
      <c r="D4" s="170"/>
      <c r="E4" s="170"/>
      <c r="F4" s="169"/>
      <c r="G4" s="172"/>
      <c r="H4" s="172"/>
      <c r="I4" s="170"/>
      <c r="J4" s="171" t="s">
        <v>117</v>
      </c>
      <c r="K4" s="170"/>
      <c r="L4" s="173"/>
      <c r="M4" s="169" t="s">
        <v>1086</v>
      </c>
      <c r="N4" s="170"/>
      <c r="O4" s="174">
        <f>BLLM!$C$3</f>
        <v>42384</v>
      </c>
      <c r="P4" s="185"/>
    </row>
    <row r="5" spans="1:28" ht="13" thickBot="1">
      <c r="B5" s="186" t="s">
        <v>113</v>
      </c>
      <c r="C5" s="187"/>
      <c r="D5" s="187"/>
      <c r="E5" s="187"/>
      <c r="F5" s="188"/>
      <c r="G5" s="189"/>
      <c r="H5" s="189"/>
      <c r="I5" s="187"/>
      <c r="J5" s="188" t="s">
        <v>114</v>
      </c>
      <c r="K5" s="187"/>
      <c r="L5" s="190"/>
      <c r="M5" s="188" t="s">
        <v>1087</v>
      </c>
      <c r="N5" s="187"/>
      <c r="O5" s="191" t="str">
        <f>BLLM!$C$1</f>
        <v>PCS-03-xxxxxx</v>
      </c>
      <c r="P5" s="192"/>
    </row>
    <row r="6" spans="1:28" ht="13" thickBot="1">
      <c r="A6" s="20"/>
      <c r="B6" s="226" t="s">
        <v>1082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8"/>
    </row>
    <row r="7" spans="1:28" s="9" customFormat="1" ht="13" thickBot="1">
      <c r="B7" s="224" t="s">
        <v>73</v>
      </c>
      <c r="C7" s="225"/>
      <c r="D7" s="225"/>
      <c r="E7" s="215" t="s">
        <v>74</v>
      </c>
      <c r="F7" s="215"/>
      <c r="G7" s="216"/>
      <c r="H7" s="216"/>
      <c r="I7" s="215"/>
      <c r="J7" s="215"/>
      <c r="K7" s="212" t="s">
        <v>93</v>
      </c>
      <c r="L7" s="212" t="s">
        <v>94</v>
      </c>
      <c r="M7" s="212" t="s">
        <v>95</v>
      </c>
      <c r="N7" s="213" t="s">
        <v>96</v>
      </c>
      <c r="O7" s="213" t="s">
        <v>97</v>
      </c>
      <c r="P7" s="214" t="s">
        <v>98</v>
      </c>
      <c r="Q7" s="14" t="s">
        <v>68</v>
      </c>
      <c r="R7" s="11" t="s">
        <v>69</v>
      </c>
      <c r="S7" s="160" t="s">
        <v>70</v>
      </c>
      <c r="T7" s="161" t="s">
        <v>71</v>
      </c>
      <c r="U7" s="162"/>
      <c r="V7" s="162"/>
      <c r="Y7" s="10"/>
      <c r="Z7" s="39"/>
      <c r="AA7" s="39"/>
    </row>
    <row r="8" spans="1:28" s="9" customFormat="1">
      <c r="B8" s="223"/>
      <c r="C8" s="218"/>
      <c r="D8" s="219"/>
      <c r="E8" s="11"/>
      <c r="F8" s="11"/>
      <c r="G8" s="207"/>
      <c r="H8" s="207"/>
      <c r="I8" s="11"/>
      <c r="J8" s="11"/>
      <c r="K8" s="208"/>
      <c r="L8" s="209"/>
      <c r="M8" s="210"/>
      <c r="N8" s="241">
        <f>BLLM!H6</f>
        <v>1649677.68</v>
      </c>
      <c r="O8" s="241">
        <f>BLLM!I6</f>
        <v>474958.23</v>
      </c>
      <c r="P8" s="211"/>
      <c r="Q8" s="14"/>
      <c r="R8" s="11"/>
      <c r="S8" s="11"/>
      <c r="T8" s="163" t="str">
        <f t="shared" ref="T8:T15" si="0">CONCATENATE(O8,",",N8)</f>
        <v>474958.23,1649677.68</v>
      </c>
      <c r="U8" s="164"/>
      <c r="V8" s="164"/>
      <c r="Y8" s="12"/>
      <c r="Z8" s="19"/>
      <c r="AA8" s="12"/>
      <c r="AB8" s="9" t="s">
        <v>101</v>
      </c>
    </row>
    <row r="9" spans="1:28" s="9" customFormat="1">
      <c r="A9" s="13"/>
      <c r="B9" s="16" t="s">
        <v>115</v>
      </c>
      <c r="C9" s="2" t="s">
        <v>99</v>
      </c>
      <c r="D9" s="220">
        <v>1</v>
      </c>
      <c r="E9" s="217" t="s">
        <v>92</v>
      </c>
      <c r="F9" s="204">
        <f t="shared" ref="F9:F15" si="1">IF(E9="N", 1, IF(E9="S", -1))</f>
        <v>-1</v>
      </c>
      <c r="G9" s="205">
        <v>0</v>
      </c>
      <c r="H9" s="205">
        <v>52</v>
      </c>
      <c r="I9" s="204">
        <f t="shared" ref="I9:I15" si="2">IF(J9="E", 1, IF(J9="W", -1))</f>
        <v>-1</v>
      </c>
      <c r="J9" s="206" t="s">
        <v>91</v>
      </c>
      <c r="K9" s="60">
        <v>1476.2519</v>
      </c>
      <c r="L9" s="43">
        <f t="shared" ref="L9:L15" si="3">TRUNC(COS(RADIANS(Q9))*F9*K9,2)</f>
        <v>-1476.08</v>
      </c>
      <c r="M9" s="44">
        <f>TRUNC(SIN(RADIANS(Q9))*I9*K9,2)</f>
        <v>-22.32</v>
      </c>
      <c r="N9" s="242">
        <f t="shared" ref="N9:O15" si="4">N8+L9</f>
        <v>1648201.5999999999</v>
      </c>
      <c r="O9" s="242">
        <f t="shared" si="4"/>
        <v>474935.91</v>
      </c>
      <c r="P9" s="4" t="s">
        <v>100</v>
      </c>
      <c r="Q9" s="165">
        <f t="shared" ref="Q9:Q15" si="5">+G9+H9/60</f>
        <v>0.8666666666666667</v>
      </c>
      <c r="R9" s="11"/>
      <c r="S9" s="11"/>
      <c r="T9" s="163" t="str">
        <f t="shared" si="0"/>
        <v>474935.91,1648201.6</v>
      </c>
      <c r="U9" s="163" t="str">
        <f t="shared" ref="U9:U15" si="6">CONCATENATE(B9," ",C9," ",D9,"     ",E9,IF(G9&lt;10,CONCATENATE("0",G9),G9)," ","-",IF(H9&lt;10,CONCATENATE("0",H9),H9)," ",J9,"     ",IF((K9-TRUNC(K9))&lt;&gt;0,IF(K9&lt;10,CONCATENATE("0",ROUND(K9,2)," M."),ROUND(K9,2)),CONCATENATE(IF(K9&lt;10,CONCATENATE("0",ROUND(K9,2)),ROUND(K9,2)),".00 M")))</f>
        <v>BL - 1     S00 -52 W     1476.25</v>
      </c>
      <c r="V9" s="164"/>
      <c r="Y9" s="12"/>
      <c r="Z9" s="19"/>
      <c r="AA9" s="12"/>
      <c r="AB9" s="9" t="s">
        <v>101</v>
      </c>
    </row>
    <row r="10" spans="1:28">
      <c r="A10" s="45"/>
      <c r="B10" s="46">
        <v>1</v>
      </c>
      <c r="C10" s="2" t="s">
        <v>99</v>
      </c>
      <c r="D10" s="220">
        <v>2</v>
      </c>
      <c r="E10" s="3" t="s">
        <v>92</v>
      </c>
      <c r="F10" s="3">
        <f t="shared" si="1"/>
        <v>-1</v>
      </c>
      <c r="G10" s="22">
        <v>24</v>
      </c>
      <c r="H10" s="22">
        <v>52</v>
      </c>
      <c r="I10" s="3">
        <f t="shared" si="2"/>
        <v>1</v>
      </c>
      <c r="J10" s="62" t="s">
        <v>0</v>
      </c>
      <c r="K10" s="61">
        <v>8.01</v>
      </c>
      <c r="L10" s="43">
        <f t="shared" si="3"/>
        <v>-7.26</v>
      </c>
      <c r="M10" s="44">
        <f>TRUNC(SIN(RADIANS(Q10))*I10*K10,2)</f>
        <v>3.36</v>
      </c>
      <c r="N10" s="242">
        <f t="shared" si="4"/>
        <v>1648194.3399999999</v>
      </c>
      <c r="O10" s="242">
        <f t="shared" si="4"/>
        <v>474939.26999999996</v>
      </c>
      <c r="P10" s="4" t="s">
        <v>100</v>
      </c>
      <c r="Q10" s="165">
        <f t="shared" si="5"/>
        <v>24.866666666666667</v>
      </c>
      <c r="R10" s="166">
        <f>M10</f>
        <v>3.36</v>
      </c>
      <c r="S10" s="53">
        <f t="shared" ref="S10:S15" si="7">R10*L10</f>
        <v>-24.393599999999999</v>
      </c>
      <c r="T10" s="163" t="str">
        <f t="shared" si="0"/>
        <v>474939.27,1648194.34</v>
      </c>
      <c r="U10" s="163" t="str">
        <f t="shared" si="6"/>
        <v>1 - 2     S24 -52 E     08.01 M.</v>
      </c>
      <c r="V10" s="164"/>
      <c r="Y10" s="12"/>
      <c r="Z10" s="19"/>
      <c r="AA10" s="12"/>
      <c r="AB10" s="15" t="s">
        <v>101</v>
      </c>
    </row>
    <row r="11" spans="1:28">
      <c r="A11" s="13"/>
      <c r="B11" s="46">
        <v>2</v>
      </c>
      <c r="C11" s="2" t="s">
        <v>99</v>
      </c>
      <c r="D11" s="220">
        <v>3</v>
      </c>
      <c r="E11" s="3" t="s">
        <v>90</v>
      </c>
      <c r="F11" s="3">
        <f t="shared" si="1"/>
        <v>1</v>
      </c>
      <c r="G11" s="23">
        <v>65</v>
      </c>
      <c r="H11" s="23">
        <v>8</v>
      </c>
      <c r="I11" s="3">
        <f t="shared" si="2"/>
        <v>1</v>
      </c>
      <c r="J11" s="62" t="s">
        <v>0</v>
      </c>
      <c r="K11" s="61">
        <v>8</v>
      </c>
      <c r="L11" s="43">
        <f t="shared" si="3"/>
        <v>3.36</v>
      </c>
      <c r="M11" s="44">
        <f>TRUNC(SIN(RADIANS(Q11))*I11*K11,2)</f>
        <v>7.25</v>
      </c>
      <c r="N11" s="242">
        <f t="shared" si="4"/>
        <v>1648197.7</v>
      </c>
      <c r="O11" s="242">
        <f t="shared" si="4"/>
        <v>474946.51999999996</v>
      </c>
      <c r="P11" s="4" t="s">
        <v>100</v>
      </c>
      <c r="Q11" s="165">
        <f t="shared" si="5"/>
        <v>65.13333333333334</v>
      </c>
      <c r="R11" s="166">
        <f>M11+M10+R10</f>
        <v>13.969999999999999</v>
      </c>
      <c r="S11" s="53">
        <f t="shared" si="7"/>
        <v>46.939199999999992</v>
      </c>
      <c r="T11" s="163" t="str">
        <f t="shared" si="0"/>
        <v>474946.52,1648197.7</v>
      </c>
      <c r="U11" s="163" t="str">
        <f t="shared" si="6"/>
        <v>2 - 3     N65 -08 E     08.00 M</v>
      </c>
      <c r="V11" s="164"/>
      <c r="Y11" s="12"/>
      <c r="Z11" s="19"/>
      <c r="AA11" s="12"/>
      <c r="AB11" s="15" t="s">
        <v>101</v>
      </c>
    </row>
    <row r="12" spans="1:28">
      <c r="A12" s="13"/>
      <c r="B12" s="46">
        <v>3</v>
      </c>
      <c r="C12" s="2" t="s">
        <v>99</v>
      </c>
      <c r="D12" s="220">
        <v>4</v>
      </c>
      <c r="E12" s="3" t="s">
        <v>92</v>
      </c>
      <c r="F12" s="3">
        <f t="shared" si="1"/>
        <v>-1</v>
      </c>
      <c r="G12" s="22">
        <v>24</v>
      </c>
      <c r="H12" s="22">
        <v>52</v>
      </c>
      <c r="I12" s="3">
        <f t="shared" si="2"/>
        <v>1</v>
      </c>
      <c r="J12" s="62" t="s">
        <v>0</v>
      </c>
      <c r="K12" s="61">
        <v>32</v>
      </c>
      <c r="L12" s="43">
        <f t="shared" si="3"/>
        <v>-29.03</v>
      </c>
      <c r="M12" s="44">
        <f>TRUNC(SIN(RADIANS(Q12))*I12*K12,2)</f>
        <v>13.45</v>
      </c>
      <c r="N12" s="242">
        <f t="shared" si="4"/>
        <v>1648168.67</v>
      </c>
      <c r="O12" s="242">
        <f t="shared" si="4"/>
        <v>474959.97</v>
      </c>
      <c r="P12" s="4" t="s">
        <v>100</v>
      </c>
      <c r="Q12" s="165">
        <f t="shared" si="5"/>
        <v>24.866666666666667</v>
      </c>
      <c r="R12" s="166">
        <f>M12+M11+R11</f>
        <v>34.67</v>
      </c>
      <c r="S12" s="53">
        <f t="shared" si="7"/>
        <v>-1006.4701000000001</v>
      </c>
      <c r="T12" s="163" t="str">
        <f t="shared" si="0"/>
        <v>474959.97,1648168.67</v>
      </c>
      <c r="U12" s="163" t="str">
        <f t="shared" si="6"/>
        <v>3 - 4     S24 -52 E     32.00 M</v>
      </c>
      <c r="V12" s="164"/>
      <c r="Y12" s="12"/>
      <c r="Z12" s="19"/>
      <c r="AA12" s="12"/>
      <c r="AB12" s="15" t="s">
        <v>101</v>
      </c>
    </row>
    <row r="13" spans="1:28">
      <c r="A13" s="13"/>
      <c r="B13" s="46">
        <v>4</v>
      </c>
      <c r="C13" s="2" t="s">
        <v>99</v>
      </c>
      <c r="D13" s="220">
        <v>5</v>
      </c>
      <c r="E13" s="3" t="s">
        <v>92</v>
      </c>
      <c r="F13" s="3">
        <f t="shared" si="1"/>
        <v>-1</v>
      </c>
      <c r="G13" s="22">
        <v>65</v>
      </c>
      <c r="H13" s="22">
        <v>8</v>
      </c>
      <c r="I13" s="3">
        <f t="shared" si="2"/>
        <v>-1</v>
      </c>
      <c r="J13" s="62" t="s">
        <v>91</v>
      </c>
      <c r="K13" s="61">
        <v>16</v>
      </c>
      <c r="L13" s="43">
        <f t="shared" si="3"/>
        <v>-6.72</v>
      </c>
      <c r="M13" s="44">
        <f>TRUNC(SIN(RADIANS(Q13))*I13*K13,2)+0.01</f>
        <v>-14.5</v>
      </c>
      <c r="N13" s="242">
        <f t="shared" si="4"/>
        <v>1648161.95</v>
      </c>
      <c r="O13" s="242">
        <f t="shared" si="4"/>
        <v>474945.47</v>
      </c>
      <c r="P13" s="4" t="s">
        <v>100</v>
      </c>
      <c r="Q13" s="165">
        <f t="shared" si="5"/>
        <v>65.13333333333334</v>
      </c>
      <c r="R13" s="166">
        <f>M13+M12+R12</f>
        <v>33.620000000000005</v>
      </c>
      <c r="S13" s="53">
        <f t="shared" si="7"/>
        <v>-225.92640000000003</v>
      </c>
      <c r="T13" s="163" t="str">
        <f t="shared" si="0"/>
        <v>474945.47,1648161.95</v>
      </c>
      <c r="U13" s="163" t="str">
        <f>CONCATENATE(B13," ",C13," ",D13,"     ",E13,IF(G13&lt;10,CONCATENATE("0",G13),G13)," ","-",IF(H13&lt;10,CONCATENATE("0",H13),H13)," ",J13,"     ",IF((K13-TRUNC(K13))&lt;&gt;0,IF(K13&lt;10,CONCATENATE("0",ROUND(K13,2)," M."),ROUND(K13,2)),CONCATENATE(IF(K13&lt;10,CONCATENATE("0",ROUND(K13,2)),ROUND(K13,2)),".00 M")))</f>
        <v>4 - 5     S65 -08 W     16.00 M</v>
      </c>
      <c r="V13" s="164"/>
      <c r="Y13" s="12"/>
      <c r="Z13" s="19"/>
      <c r="AA13" s="12"/>
      <c r="AB13" s="15" t="s">
        <v>101</v>
      </c>
    </row>
    <row r="14" spans="1:28">
      <c r="A14" s="45"/>
      <c r="B14" s="46">
        <v>5</v>
      </c>
      <c r="C14" s="2" t="s">
        <v>99</v>
      </c>
      <c r="D14" s="220">
        <v>6</v>
      </c>
      <c r="E14" s="3" t="s">
        <v>90</v>
      </c>
      <c r="F14" s="3">
        <f t="shared" si="1"/>
        <v>1</v>
      </c>
      <c r="G14" s="22">
        <v>24</v>
      </c>
      <c r="H14" s="22">
        <v>52</v>
      </c>
      <c r="I14" s="3">
        <f t="shared" si="2"/>
        <v>-1</v>
      </c>
      <c r="J14" s="62" t="s">
        <v>91</v>
      </c>
      <c r="K14" s="61">
        <v>40</v>
      </c>
      <c r="L14" s="43">
        <f t="shared" si="3"/>
        <v>36.29</v>
      </c>
      <c r="M14" s="44">
        <f>TRUNC(SIN(RADIANS(Q14))*I14*K14,2)+0.01</f>
        <v>-16.809999999999999</v>
      </c>
      <c r="N14" s="242">
        <f t="shared" si="4"/>
        <v>1648198.24</v>
      </c>
      <c r="O14" s="242">
        <f t="shared" si="4"/>
        <v>474928.66</v>
      </c>
      <c r="P14" s="4" t="s">
        <v>100</v>
      </c>
      <c r="Q14" s="165">
        <f t="shared" si="5"/>
        <v>24.866666666666667</v>
      </c>
      <c r="R14" s="166">
        <f>M14+M13+R13</f>
        <v>2.3100000000000058</v>
      </c>
      <c r="S14" s="53">
        <f t="shared" si="7"/>
        <v>83.829900000000208</v>
      </c>
      <c r="T14" s="163" t="str">
        <f t="shared" si="0"/>
        <v>474928.66,1648198.24</v>
      </c>
      <c r="U14" s="163" t="str">
        <f t="shared" si="6"/>
        <v>5 - 6     N24 -52 W     40.00 M</v>
      </c>
      <c r="V14" s="164"/>
      <c r="Y14" s="12"/>
      <c r="Z14" s="19"/>
      <c r="AA14" s="12"/>
      <c r="AB14" s="15" t="s">
        <v>101</v>
      </c>
    </row>
    <row r="15" spans="1:28">
      <c r="A15" s="13"/>
      <c r="B15" s="46">
        <v>6</v>
      </c>
      <c r="C15" s="2" t="s">
        <v>99</v>
      </c>
      <c r="D15" s="220">
        <v>1</v>
      </c>
      <c r="E15" s="3" t="s">
        <v>90</v>
      </c>
      <c r="F15" s="3">
        <f t="shared" si="1"/>
        <v>1</v>
      </c>
      <c r="G15" s="23">
        <v>65</v>
      </c>
      <c r="H15" s="23">
        <v>8</v>
      </c>
      <c r="I15" s="3">
        <f t="shared" si="2"/>
        <v>1</v>
      </c>
      <c r="J15" s="62" t="s">
        <v>0</v>
      </c>
      <c r="K15" s="61">
        <v>8</v>
      </c>
      <c r="L15" s="43">
        <f t="shared" si="3"/>
        <v>3.36</v>
      </c>
      <c r="M15" s="44">
        <f>TRUNC(SIN(RADIANS(Q15))*I15*K15,2)</f>
        <v>7.25</v>
      </c>
      <c r="N15" s="242">
        <f t="shared" si="4"/>
        <v>1648201.6</v>
      </c>
      <c r="O15" s="242">
        <f t="shared" si="4"/>
        <v>474935.91</v>
      </c>
      <c r="P15" s="4" t="s">
        <v>100</v>
      </c>
      <c r="Q15" s="165">
        <f t="shared" si="5"/>
        <v>65.13333333333334</v>
      </c>
      <c r="R15" s="166">
        <f>M15+M14+R14</f>
        <v>-7.2499999999999929</v>
      </c>
      <c r="S15" s="53">
        <f t="shared" si="7"/>
        <v>-24.359999999999975</v>
      </c>
      <c r="T15" s="163" t="str">
        <f t="shared" si="0"/>
        <v>474935.91,1648201.6</v>
      </c>
      <c r="U15" s="163" t="str">
        <f t="shared" si="6"/>
        <v>6 - 1     N65 -08 E     08.00 M</v>
      </c>
      <c r="V15" s="164"/>
      <c r="Y15" s="12"/>
      <c r="Z15" s="19"/>
      <c r="AA15" s="12"/>
    </row>
    <row r="16" spans="1:28">
      <c r="B16" s="47"/>
      <c r="C16" s="48"/>
      <c r="D16" s="221"/>
      <c r="E16" s="3"/>
      <c r="F16" s="3"/>
      <c r="G16" s="23"/>
      <c r="H16" s="23"/>
      <c r="I16" s="3"/>
      <c r="J16" s="3"/>
      <c r="K16" s="48"/>
      <c r="L16" s="40"/>
      <c r="M16" s="49"/>
      <c r="N16" s="49"/>
      <c r="O16" s="48"/>
      <c r="P16" s="50"/>
      <c r="R16" s="52"/>
      <c r="S16" s="53">
        <f>SUM(S10:S15)</f>
        <v>-1150.3809999999999</v>
      </c>
      <c r="U16" s="163"/>
    </row>
    <row r="17" spans="2:20" s="19" customFormat="1">
      <c r="B17" s="51"/>
      <c r="C17" s="52"/>
      <c r="D17" s="5"/>
      <c r="E17" s="6"/>
      <c r="F17" s="6"/>
      <c r="G17" s="18"/>
      <c r="H17" s="18"/>
      <c r="I17" s="6"/>
      <c r="J17" s="52"/>
      <c r="K17" s="52"/>
      <c r="L17" s="7">
        <f>SUM(L10:L15)</f>
        <v>0</v>
      </c>
      <c r="M17" s="7">
        <f>SUM(M10:M15)</f>
        <v>0</v>
      </c>
      <c r="N17" s="52"/>
      <c r="O17" s="6" t="s">
        <v>101</v>
      </c>
      <c r="P17" s="8"/>
      <c r="Q17" s="52"/>
      <c r="R17" s="52"/>
      <c r="T17" s="21"/>
    </row>
    <row r="18" spans="2:20" s="19" customFormat="1" ht="13" thickBot="1">
      <c r="B18" s="203"/>
      <c r="C18" s="194"/>
      <c r="D18" s="193" t="s">
        <v>102</v>
      </c>
      <c r="E18" s="202">
        <f>TRUNC(ABS(SUM(S10:S15))/2,2)</f>
        <v>575.19000000000005</v>
      </c>
      <c r="F18" s="202"/>
      <c r="G18" s="195"/>
      <c r="H18" s="222" t="s">
        <v>103</v>
      </c>
      <c r="I18" s="196"/>
      <c r="J18" s="196"/>
      <c r="K18" s="197"/>
      <c r="L18" s="198"/>
      <c r="M18" s="199"/>
      <c r="N18" s="199" t="s">
        <v>104</v>
      </c>
      <c r="O18" s="200">
        <f>SUM(K10:K15)/E18</f>
        <v>0.19473565256697783</v>
      </c>
      <c r="P18" s="201"/>
      <c r="Q18" s="167"/>
      <c r="R18" s="52"/>
      <c r="T18" s="21"/>
    </row>
    <row r="19" spans="2:20">
      <c r="S19" s="168"/>
    </row>
    <row r="20" spans="2:20">
      <c r="S20" s="168"/>
    </row>
    <row r="21" spans="2:20">
      <c r="S21" s="168"/>
    </row>
    <row r="22" spans="2:20">
      <c r="S22" s="168"/>
    </row>
    <row r="23" spans="2:20" ht="18">
      <c r="K23" s="41"/>
      <c r="L23" s="41"/>
      <c r="M23" s="42"/>
      <c r="S23" s="168"/>
    </row>
    <row r="24" spans="2:20" ht="18">
      <c r="K24" s="17"/>
      <c r="L24" s="41"/>
      <c r="M24" s="42"/>
    </row>
    <row r="25" spans="2:20" ht="18">
      <c r="K25" s="17"/>
      <c r="L25" s="41"/>
      <c r="M25" s="42"/>
    </row>
    <row r="26" spans="2:20" ht="18">
      <c r="K26" s="17"/>
      <c r="L26" s="41"/>
      <c r="M26" s="42"/>
    </row>
    <row r="27" spans="2:20" ht="18">
      <c r="K27" s="17"/>
      <c r="L27" s="41"/>
      <c r="M27" s="42"/>
    </row>
    <row r="28" spans="2:20" ht="18">
      <c r="K28" s="17"/>
      <c r="L28" s="41"/>
      <c r="M28" s="42"/>
    </row>
    <row r="29" spans="2:20" ht="18">
      <c r="K29" s="17"/>
      <c r="L29" s="41"/>
      <c r="M29" s="42"/>
    </row>
    <row r="30" spans="2:20" ht="18">
      <c r="K30" s="17"/>
      <c r="L30" s="41"/>
      <c r="M30" s="42"/>
    </row>
    <row r="31" spans="2:20" ht="18">
      <c r="K31" s="17"/>
      <c r="L31" s="41"/>
      <c r="M31" s="42"/>
    </row>
    <row r="32" spans="2:20" ht="18">
      <c r="K32" s="17"/>
      <c r="L32" s="41"/>
      <c r="M32" s="42"/>
    </row>
    <row r="33" spans="11:13" ht="18">
      <c r="K33" s="17"/>
      <c r="L33" s="41"/>
      <c r="M33" s="42"/>
    </row>
    <row r="34" spans="11:13" ht="18">
      <c r="K34" s="17"/>
      <c r="L34" s="41"/>
      <c r="M34" s="42"/>
    </row>
    <row r="35" spans="11:13" ht="18">
      <c r="K35" s="17"/>
      <c r="L35" s="41"/>
      <c r="M35" s="42"/>
    </row>
    <row r="36" spans="11:13" ht="18">
      <c r="K36" s="41"/>
      <c r="L36" s="41"/>
      <c r="M36" s="42"/>
    </row>
    <row r="37" spans="11:13" ht="18">
      <c r="K37" s="41"/>
      <c r="L37" s="41"/>
      <c r="M37" s="42"/>
    </row>
    <row r="38" spans="11:13" ht="18">
      <c r="K38" s="41"/>
      <c r="L38" s="41"/>
      <c r="M38" s="42"/>
    </row>
    <row r="39" spans="11:13" ht="18">
      <c r="K39" s="41"/>
      <c r="L39" s="41"/>
      <c r="M39" s="42"/>
    </row>
    <row r="40" spans="11:13" ht="18">
      <c r="K40" s="41"/>
      <c r="L40" s="41"/>
      <c r="M40" s="42"/>
    </row>
    <row r="41" spans="11:13" ht="18">
      <c r="K41" s="41"/>
      <c r="L41" s="41"/>
      <c r="M41" s="42"/>
    </row>
    <row r="42" spans="11:13" ht="18">
      <c r="K42" s="41"/>
      <c r="L42" s="41"/>
      <c r="M42" s="42"/>
    </row>
    <row r="43" spans="11:13" ht="18">
      <c r="K43" s="41"/>
      <c r="L43" s="41"/>
      <c r="M43" s="42"/>
    </row>
    <row r="44" spans="11:13" ht="18">
      <c r="K44" s="41"/>
      <c r="L44" s="41"/>
      <c r="M44" s="42"/>
    </row>
    <row r="45" spans="11:13" ht="18">
      <c r="K45" s="41"/>
      <c r="L45" s="41"/>
      <c r="M45" s="42"/>
    </row>
    <row r="46" spans="11:13" ht="18">
      <c r="K46" s="41"/>
      <c r="L46" s="41"/>
      <c r="M46" s="42"/>
    </row>
    <row r="47" spans="11:13" ht="18">
      <c r="K47" s="41"/>
      <c r="L47" s="41"/>
      <c r="M47" s="42"/>
    </row>
    <row r="48" spans="11:13" ht="18">
      <c r="K48" s="41"/>
      <c r="L48" s="41"/>
      <c r="M48" s="42"/>
    </row>
    <row r="49" spans="11:13" ht="18">
      <c r="K49" s="41"/>
      <c r="L49" s="41"/>
      <c r="M49" s="42"/>
    </row>
    <row r="50" spans="11:13" ht="18">
      <c r="K50" s="41"/>
      <c r="L50" s="41"/>
      <c r="M50" s="42"/>
    </row>
    <row r="51" spans="11:13" ht="18">
      <c r="K51" s="41"/>
      <c r="L51" s="41"/>
      <c r="M51" s="42"/>
    </row>
    <row r="52" spans="11:13" ht="18">
      <c r="K52" s="41"/>
      <c r="L52" s="41"/>
      <c r="M52" s="42"/>
    </row>
  </sheetData>
  <mergeCells count="2">
    <mergeCell ref="B7:D7"/>
    <mergeCell ref="B6:P6"/>
  </mergeCells>
  <phoneticPr fontId="10" type="noConversion"/>
  <pageMargins left="0.75" right="0.75" top="1" bottom="1" header="0.5" footer="0.5"/>
  <pageSetup paperSize="0" orientation="portrait" horizontalDpi="4294967292" verticalDpi="4294967292"/>
  <ignoredErrors>
    <ignoredError sqref="O18" formulaRange="1"/>
  </ignoredError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29"/>
  <sheetViews>
    <sheetView tabSelected="1" topLeftCell="B1" workbookViewId="0">
      <selection activeCell="P13" sqref="P13"/>
    </sheetView>
  </sheetViews>
  <sheetFormatPr baseColWidth="10" defaultColWidth="8.83203125" defaultRowHeight="12"/>
  <cols>
    <col min="1" max="1" width="9.5" style="65" customWidth="1"/>
    <col min="2" max="2" width="3" style="65" customWidth="1"/>
    <col min="3" max="3" width="1.6640625" style="65" customWidth="1"/>
    <col min="4" max="4" width="3" style="65" customWidth="1"/>
    <col min="5" max="5" width="2.1640625" style="65" customWidth="1"/>
    <col min="6" max="6" width="6.33203125" style="132" customWidth="1"/>
    <col min="7" max="7" width="2.83203125" style="132" customWidth="1"/>
    <col min="8" max="8" width="2.5" style="65" customWidth="1"/>
    <col min="9" max="9" width="8.1640625" style="65" customWidth="1"/>
    <col min="10" max="10" width="8" style="65" customWidth="1"/>
    <col min="11" max="11" width="9.6640625" style="65" customWidth="1"/>
    <col min="12" max="12" width="9.33203125" style="122" customWidth="1"/>
    <col min="13" max="13" width="8.5" style="122" customWidth="1"/>
    <col min="14" max="14" width="10.1640625" style="122" customWidth="1"/>
    <col min="15" max="15" width="8.1640625" style="65" customWidth="1"/>
    <col min="16" max="16" width="7.5" style="65" customWidth="1"/>
    <col min="17" max="17" width="6.33203125" style="65" customWidth="1"/>
    <col min="18" max="18" width="7.5" style="65" bestFit="1" customWidth="1"/>
    <col min="19" max="19" width="9" style="65" bestFit="1" customWidth="1"/>
    <col min="20" max="20" width="18.5" style="67" customWidth="1"/>
    <col min="21" max="21" width="9.33203125" style="78" customWidth="1"/>
    <col min="22" max="22" width="8.5" style="78" customWidth="1"/>
    <col min="23" max="16384" width="8.83203125" style="65"/>
  </cols>
  <sheetData>
    <row r="1" spans="1:22" ht="18" thickBot="1">
      <c r="A1" s="63" t="str">
        <f ca="1">CELL("filename",A1)</f>
        <v>Macintosh HD:Users:JDAG:Documents:Lotdata:[Lotdata-Template.xlsx]PTMCoor</v>
      </c>
      <c r="B1" s="229" t="s">
        <v>126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64"/>
      <c r="Q1" s="121"/>
      <c r="R1" s="121"/>
      <c r="S1" s="121"/>
      <c r="T1" s="121"/>
      <c r="U1" s="66"/>
      <c r="V1" s="66"/>
    </row>
    <row r="2" spans="1:22" ht="13">
      <c r="A2" s="68" t="str">
        <f ca="1">RIGHT(CELL("filename",A1),LEN(CELL("filename",A1))-FIND("]",CELL("filename",A1),1))</f>
        <v>PTMCoor</v>
      </c>
      <c r="B2" s="69" t="s">
        <v>1078</v>
      </c>
      <c r="C2" s="69"/>
      <c r="D2" s="70"/>
      <c r="E2" s="70"/>
      <c r="F2" s="71"/>
      <c r="G2" s="71"/>
      <c r="H2" s="72"/>
      <c r="I2" s="72"/>
      <c r="J2" s="72"/>
      <c r="K2" s="70"/>
      <c r="L2" s="73"/>
      <c r="M2" s="70" t="s">
        <v>106</v>
      </c>
      <c r="N2" s="74"/>
      <c r="O2" s="75"/>
      <c r="P2" s="76"/>
      <c r="Q2" s="121"/>
      <c r="R2" s="121"/>
      <c r="S2" s="121"/>
      <c r="T2" s="141"/>
      <c r="U2" s="77"/>
      <c r="V2" s="77"/>
    </row>
    <row r="3" spans="1:22">
      <c r="B3" s="79" t="s">
        <v>107</v>
      </c>
      <c r="C3" s="79"/>
      <c r="D3" s="80"/>
      <c r="E3" s="80"/>
      <c r="F3" s="81"/>
      <c r="G3" s="81"/>
      <c r="H3" s="82"/>
      <c r="I3" s="82"/>
      <c r="J3" s="82"/>
      <c r="K3" s="80"/>
      <c r="L3" s="83"/>
      <c r="M3" s="80" t="s">
        <v>108</v>
      </c>
      <c r="N3" s="84"/>
      <c r="O3" s="85"/>
      <c r="P3" s="86"/>
      <c r="Q3" s="121"/>
      <c r="R3" s="121"/>
      <c r="S3" s="121"/>
      <c r="T3" s="141"/>
      <c r="U3" s="77"/>
      <c r="V3" s="77"/>
    </row>
    <row r="4" spans="1:22">
      <c r="B4" s="79" t="s">
        <v>1079</v>
      </c>
      <c r="C4" s="79"/>
      <c r="D4" s="80"/>
      <c r="E4" s="80"/>
      <c r="F4" s="81"/>
      <c r="G4" s="81"/>
      <c r="H4" s="82"/>
      <c r="I4" s="82"/>
      <c r="J4" s="82"/>
      <c r="K4" s="80"/>
      <c r="L4" s="83"/>
      <c r="M4" s="80" t="s">
        <v>110</v>
      </c>
      <c r="N4" s="84"/>
      <c r="O4" s="87"/>
      <c r="P4" s="76"/>
      <c r="Q4" s="121"/>
      <c r="R4" s="121"/>
      <c r="S4" s="121"/>
      <c r="T4" s="141"/>
      <c r="U4" s="77"/>
      <c r="V4" s="77"/>
    </row>
    <row r="5" spans="1:22">
      <c r="B5" s="88" t="s">
        <v>1080</v>
      </c>
      <c r="C5" s="88"/>
      <c r="D5" s="89"/>
      <c r="E5" s="89"/>
      <c r="F5" s="90"/>
      <c r="G5" s="90"/>
      <c r="H5" s="91"/>
      <c r="I5" s="91"/>
      <c r="J5" s="91"/>
      <c r="K5" s="92"/>
      <c r="L5" s="93"/>
      <c r="M5" s="92" t="s">
        <v>112</v>
      </c>
      <c r="N5" s="93"/>
      <c r="O5" s="94"/>
      <c r="P5" s="76"/>
      <c r="Q5" s="121"/>
      <c r="R5" s="121"/>
      <c r="S5" s="121"/>
      <c r="T5" s="141"/>
      <c r="U5" s="77"/>
      <c r="V5" s="77"/>
    </row>
    <row r="6" spans="1:22" ht="13" thickBot="1">
      <c r="B6" s="95" t="s">
        <v>113</v>
      </c>
      <c r="C6" s="95"/>
      <c r="D6" s="96"/>
      <c r="E6" s="96"/>
      <c r="F6" s="97"/>
      <c r="G6" s="97"/>
      <c r="H6" s="98"/>
      <c r="I6" s="99"/>
      <c r="J6" s="99"/>
      <c r="K6" s="89"/>
      <c r="L6" s="100"/>
      <c r="M6" s="89" t="s">
        <v>67</v>
      </c>
      <c r="N6" s="101"/>
      <c r="O6" s="102"/>
      <c r="P6" s="76"/>
      <c r="Q6" s="121"/>
      <c r="R6" s="121"/>
      <c r="S6" s="121"/>
      <c r="T6" s="141"/>
      <c r="U6" s="77"/>
      <c r="V6" s="77"/>
    </row>
    <row r="7" spans="1:22" ht="13" thickBot="1">
      <c r="B7" s="231" t="s">
        <v>72</v>
      </c>
      <c r="C7" s="231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3"/>
      <c r="P7" s="103"/>
      <c r="Q7" s="121"/>
      <c r="R7" s="121"/>
      <c r="S7" s="121"/>
      <c r="T7" s="141"/>
      <c r="U7" s="104"/>
      <c r="V7" s="104"/>
    </row>
    <row r="8" spans="1:22" s="105" customFormat="1">
      <c r="B8" s="234" t="s">
        <v>73</v>
      </c>
      <c r="C8" s="234"/>
      <c r="D8" s="235"/>
      <c r="E8" s="106" t="s">
        <v>74</v>
      </c>
      <c r="F8" s="107"/>
      <c r="G8" s="107"/>
      <c r="H8" s="106"/>
      <c r="I8" s="1" t="s">
        <v>93</v>
      </c>
      <c r="J8" s="1" t="s">
        <v>94</v>
      </c>
      <c r="K8" s="1" t="s">
        <v>95</v>
      </c>
      <c r="L8" s="108" t="s">
        <v>96</v>
      </c>
      <c r="M8" s="108" t="s">
        <v>97</v>
      </c>
      <c r="N8" s="109" t="s">
        <v>127</v>
      </c>
      <c r="O8" s="110" t="s">
        <v>98</v>
      </c>
      <c r="P8" s="146" t="s">
        <v>128</v>
      </c>
      <c r="Q8" s="146" t="s">
        <v>68</v>
      </c>
      <c r="R8" s="147" t="s">
        <v>69</v>
      </c>
      <c r="S8" s="148" t="s">
        <v>70</v>
      </c>
      <c r="T8" s="149" t="s">
        <v>71</v>
      </c>
      <c r="U8" s="150" t="s">
        <v>129</v>
      </c>
      <c r="V8" s="150" t="s">
        <v>130</v>
      </c>
    </row>
    <row r="9" spans="1:22" s="105" customFormat="1">
      <c r="B9" s="134"/>
      <c r="C9" s="134"/>
      <c r="D9" s="135" t="s">
        <v>18</v>
      </c>
      <c r="E9" s="111"/>
      <c r="F9" s="136"/>
      <c r="G9" s="136"/>
      <c r="H9" s="111"/>
      <c r="I9" s="137"/>
      <c r="J9" s="137"/>
      <c r="K9" s="137"/>
      <c r="L9" s="241">
        <f>U9</f>
        <v>1688327.899</v>
      </c>
      <c r="M9" s="241">
        <f>V9</f>
        <v>499078.89899999998</v>
      </c>
      <c r="N9" s="159" t="str">
        <f>CONCATENATE(D9," = ",P9)</f>
        <v>TP = NEJ-141</v>
      </c>
      <c r="O9" s="118" t="s">
        <v>19</v>
      </c>
      <c r="P9" s="151" t="s">
        <v>8</v>
      </c>
      <c r="Q9" s="146"/>
      <c r="R9" s="147"/>
      <c r="S9" s="147"/>
      <c r="T9" s="152" t="str">
        <f>CONCATENATE(M9,",",L9)</f>
        <v>499078.899,1688327.899</v>
      </c>
      <c r="U9" s="156">
        <f>VALUE(LOOKUP(P9,AdjoiningLots!$C$2:$C$162,AdjoiningLots!$K$2:$K$162))</f>
        <v>1688327.899</v>
      </c>
      <c r="V9" s="156">
        <f>VALUE(LOOKUP(P9,AdjoiningLots!$C$2:$C$162,AdjoiningLots!$J$2:$J$162))</f>
        <v>499078.89899999998</v>
      </c>
    </row>
    <row r="10" spans="1:22" s="105" customFormat="1">
      <c r="A10" s="112"/>
      <c r="B10" s="113" t="s">
        <v>18</v>
      </c>
      <c r="C10" s="158" t="s">
        <v>99</v>
      </c>
      <c r="D10" s="114">
        <v>1</v>
      </c>
      <c r="E10" s="243" t="str">
        <f>IF(J10&gt;0,"N","S")</f>
        <v>N</v>
      </c>
      <c r="F10" s="244">
        <f t="shared" ref="F10" si="0">TRUNC(R10)</f>
        <v>0</v>
      </c>
      <c r="G10" s="244">
        <f t="shared" ref="G10" si="1">(R10-F10)*60</f>
        <v>0</v>
      </c>
      <c r="H10" s="245" t="str">
        <f>IF(K10&gt;0,"E","W")</f>
        <v>W</v>
      </c>
      <c r="I10" s="246">
        <f t="shared" ref="I10" si="2">SQRT(J10^2+K10^2)</f>
        <v>3518.1935487510759</v>
      </c>
      <c r="J10" s="247">
        <f>L10-L9</f>
        <v>1086.8549999999814</v>
      </c>
      <c r="K10" s="247">
        <f>M10-M9</f>
        <v>-3346.10699999996</v>
      </c>
      <c r="L10" s="242">
        <v>1689414.754</v>
      </c>
      <c r="M10" s="242">
        <v>495732.79200000002</v>
      </c>
      <c r="N10" s="159" t="str">
        <f>CONCATENATE(D10," = ",P10)</f>
        <v xml:space="preserve">1 = </v>
      </c>
      <c r="O10" s="118" t="s">
        <v>19</v>
      </c>
      <c r="P10" s="151"/>
      <c r="Q10" s="153">
        <f>DEGREES(ABS(ASIN((K10/I10))))</f>
        <v>72.005592431072685</v>
      </c>
      <c r="R10" s="154"/>
      <c r="S10" s="147"/>
      <c r="T10" s="152" t="str">
        <f>CONCATENATE(M10,",",L10)</f>
        <v>495732.792,1689414.754</v>
      </c>
      <c r="U10" s="156" t="e">
        <f>VALUE(LOOKUP(P10,AdjoiningLots!$C$2:$C$162,AdjoiningLots!$K$2:$K$162))</f>
        <v>#N/A</v>
      </c>
      <c r="V10" s="156" t="e">
        <f>VALUE(LOOKUP(P10,AdjoiningLots!$C$2:$C$162,AdjoiningLots!$J$2:$J$162))</f>
        <v>#N/A</v>
      </c>
    </row>
    <row r="11" spans="1:22">
      <c r="A11" s="112"/>
      <c r="B11" s="113">
        <v>1</v>
      </c>
      <c r="C11" s="158" t="s">
        <v>99</v>
      </c>
      <c r="D11" s="114">
        <v>2</v>
      </c>
      <c r="E11" s="243" t="str">
        <f t="shared" ref="E11:E16" si="3">IF(J11&gt;0,"N","S")</f>
        <v>N</v>
      </c>
      <c r="F11" s="244">
        <f t="shared" ref="F11:F16" si="4">TRUNC(R11)</f>
        <v>92</v>
      </c>
      <c r="G11" s="244">
        <f t="shared" ref="G11:G16" si="5">(R11-F11)*60</f>
        <v>25.380000000586733</v>
      </c>
      <c r="H11" s="245" t="str">
        <f t="shared" ref="H11:H16" si="6">IF(K11&gt;0,"E","W")</f>
        <v>E</v>
      </c>
      <c r="I11" s="246">
        <f t="shared" ref="I11:I16" si="7">SQRT(J11^2+K11^2)</f>
        <v>196.73767117166702</v>
      </c>
      <c r="J11" s="247">
        <f t="shared" ref="J11:J12" si="8">L11-L10</f>
        <v>173.67700000014156</v>
      </c>
      <c r="K11" s="247">
        <f t="shared" ref="K11:K12" si="9">M11-M10</f>
        <v>92.423000000009779</v>
      </c>
      <c r="L11" s="242">
        <v>1689588.4310000001</v>
      </c>
      <c r="M11" s="242">
        <v>495825.21500000003</v>
      </c>
      <c r="N11" s="117"/>
      <c r="O11" s="118"/>
      <c r="P11" s="151"/>
      <c r="Q11" s="153">
        <f>DEGREES(ABS(ASIN((K11/I11))))</f>
        <v>28.019877207130751</v>
      </c>
      <c r="R11" s="154">
        <f>K11</f>
        <v>92.423000000009779</v>
      </c>
      <c r="S11" s="155">
        <f t="shared" ref="S11:S25" si="10">R11*J11</f>
        <v>16051.749371014781</v>
      </c>
      <c r="T11" s="152" t="str">
        <f>CONCATENATE(M11,",",L11)</f>
        <v>495825.215,1689588.431</v>
      </c>
      <c r="U11" s="66"/>
      <c r="V11" s="66"/>
    </row>
    <row r="12" spans="1:22">
      <c r="A12" s="119"/>
      <c r="B12" s="120">
        <f>B11+1</f>
        <v>2</v>
      </c>
      <c r="C12" s="158" t="s">
        <v>99</v>
      </c>
      <c r="D12" s="114">
        <f>D11+1</f>
        <v>3</v>
      </c>
      <c r="E12" s="243" t="str">
        <f t="shared" si="3"/>
        <v>N</v>
      </c>
      <c r="F12" s="244">
        <f t="shared" si="4"/>
        <v>196</v>
      </c>
      <c r="G12" s="244">
        <f t="shared" si="5"/>
        <v>18.108000000938773</v>
      </c>
      <c r="H12" s="245" t="str">
        <f t="shared" si="6"/>
        <v>E</v>
      </c>
      <c r="I12" s="246">
        <f t="shared" si="7"/>
        <v>145.67583479665424</v>
      </c>
      <c r="J12" s="247">
        <f t="shared" si="8"/>
        <v>145.22469999990426</v>
      </c>
      <c r="K12" s="247">
        <f t="shared" si="9"/>
        <v>11.455799999996088</v>
      </c>
      <c r="L12" s="242">
        <v>1689733.6557</v>
      </c>
      <c r="M12" s="242">
        <v>495836.67080000002</v>
      </c>
      <c r="N12" s="117"/>
      <c r="O12" s="118"/>
      <c r="P12" s="151"/>
      <c r="Q12" s="153">
        <f>DEGREES(ABS(ASIN((K12/I12))))</f>
        <v>4.5103389243735652</v>
      </c>
      <c r="R12" s="154">
        <f t="shared" ref="R12" si="11">R11+K11+K12</f>
        <v>196.30180000001565</v>
      </c>
      <c r="S12" s="155">
        <f t="shared" si="10"/>
        <v>28507.870014443477</v>
      </c>
      <c r="T12" s="152" t="str">
        <f>CONCATENATE(M12,",",L12)</f>
        <v>495836.6708,1689733.6557</v>
      </c>
      <c r="U12" s="66"/>
      <c r="V12" s="66"/>
    </row>
    <row r="13" spans="1:22">
      <c r="A13" s="119"/>
      <c r="B13" s="120">
        <f t="shared" ref="B13:B26" si="12">B12+1</f>
        <v>3</v>
      </c>
      <c r="C13" s="158" t="s">
        <v>99</v>
      </c>
      <c r="D13" s="114">
        <f t="shared" ref="D13:D26" si="13">D12+1</f>
        <v>4</v>
      </c>
      <c r="E13" s="243" t="str">
        <f t="shared" ref="E13:E26" si="14">IF(J13&gt;0,"N","S")</f>
        <v>N</v>
      </c>
      <c r="F13" s="244">
        <f t="shared" ref="F13:F26" si="15">TRUNC(R13)</f>
        <v>224</v>
      </c>
      <c r="G13" s="244">
        <f t="shared" ref="G13:G26" si="16">(R13-F13)*60</f>
        <v>54.414000000106171</v>
      </c>
      <c r="H13" s="245" t="str">
        <f t="shared" ref="H13:H26" si="17">IF(K13&gt;0,"E","W")</f>
        <v>E</v>
      </c>
      <c r="I13" s="246">
        <f t="shared" ref="I13:I26" si="18">SQRT(J13^2+K13^2)</f>
        <v>67.075347233369556</v>
      </c>
      <c r="J13" s="247">
        <f t="shared" ref="J13:J26" si="19">L13-L12</f>
        <v>64.845999999903142</v>
      </c>
      <c r="K13" s="247">
        <f t="shared" ref="K13:K26" si="20">M13-M12</f>
        <v>17.149299999990035</v>
      </c>
      <c r="L13" s="242">
        <v>1689798.5016999999</v>
      </c>
      <c r="M13" s="242">
        <v>495853.82010000001</v>
      </c>
      <c r="N13" s="117"/>
      <c r="O13" s="118"/>
      <c r="P13" s="151"/>
      <c r="Q13" s="153">
        <f t="shared" ref="Q13:Q26" si="21">DEGREES(ABS(ASIN((K13/I13))))</f>
        <v>14.813418392175976</v>
      </c>
      <c r="R13" s="154">
        <f t="shared" ref="R13:R26" si="22">R12+K12+K13</f>
        <v>224.90690000000177</v>
      </c>
      <c r="S13" s="155">
        <f t="shared" ref="S13:S26" si="23">R13*J13</f>
        <v>14584.312837378331</v>
      </c>
      <c r="T13" s="152" t="str">
        <f t="shared" ref="T13:T26" si="24">CONCATENATE(M13,",",L13)</f>
        <v>495853.8201,1689798.5017</v>
      </c>
      <c r="U13" s="66"/>
      <c r="V13" s="66"/>
    </row>
    <row r="14" spans="1:22">
      <c r="A14" s="119"/>
      <c r="B14" s="120">
        <f t="shared" si="12"/>
        <v>4</v>
      </c>
      <c r="C14" s="158" t="s">
        <v>99</v>
      </c>
      <c r="D14" s="114">
        <f t="shared" si="13"/>
        <v>5</v>
      </c>
      <c r="E14" s="243" t="str">
        <f t="shared" si="14"/>
        <v>N</v>
      </c>
      <c r="F14" s="244">
        <f t="shared" si="15"/>
        <v>254</v>
      </c>
      <c r="G14" s="244">
        <f t="shared" si="16"/>
        <v>2.0399999991059303</v>
      </c>
      <c r="H14" s="245" t="str">
        <f t="shared" si="17"/>
        <v>E</v>
      </c>
      <c r="I14" s="246">
        <f t="shared" si="18"/>
        <v>90.345018950178911</v>
      </c>
      <c r="J14" s="247">
        <f t="shared" si="19"/>
        <v>89.547500000102445</v>
      </c>
      <c r="K14" s="247">
        <f t="shared" si="20"/>
        <v>11.977799999993294</v>
      </c>
      <c r="L14" s="242">
        <v>1689888.0492</v>
      </c>
      <c r="M14" s="242">
        <v>495865.79790000001</v>
      </c>
      <c r="N14" s="117"/>
      <c r="O14" s="118"/>
      <c r="P14" s="151"/>
      <c r="Q14" s="153">
        <f t="shared" si="21"/>
        <v>7.6186149518603132</v>
      </c>
      <c r="R14" s="154">
        <f t="shared" si="22"/>
        <v>254.0339999999851</v>
      </c>
      <c r="S14" s="155">
        <f t="shared" si="23"/>
        <v>22748.109615024689</v>
      </c>
      <c r="T14" s="152" t="str">
        <f t="shared" si="24"/>
        <v>495865.7979,1689888.0492</v>
      </c>
      <c r="U14" s="66"/>
      <c r="V14" s="66"/>
    </row>
    <row r="15" spans="1:22">
      <c r="A15" s="119"/>
      <c r="B15" s="120">
        <f t="shared" si="12"/>
        <v>5</v>
      </c>
      <c r="C15" s="158" t="s">
        <v>99</v>
      </c>
      <c r="D15" s="114">
        <f t="shared" si="13"/>
        <v>6</v>
      </c>
      <c r="E15" s="243" t="str">
        <f t="shared" si="14"/>
        <v>N</v>
      </c>
      <c r="F15" s="244">
        <f t="shared" si="15"/>
        <v>332</v>
      </c>
      <c r="G15" s="244">
        <f t="shared" si="16"/>
        <v>59.699999999720603</v>
      </c>
      <c r="H15" s="245" t="str">
        <f t="shared" si="17"/>
        <v>E</v>
      </c>
      <c r="I15" s="246">
        <f t="shared" si="18"/>
        <v>202.26346618265737</v>
      </c>
      <c r="J15" s="247">
        <f t="shared" si="19"/>
        <v>190.85009999992326</v>
      </c>
      <c r="K15" s="247">
        <f t="shared" si="20"/>
        <v>66.98320000001695</v>
      </c>
      <c r="L15" s="242">
        <v>1690078.8992999999</v>
      </c>
      <c r="M15" s="242">
        <v>495932.78110000002</v>
      </c>
      <c r="N15" s="117"/>
      <c r="O15" s="118"/>
      <c r="P15" s="151"/>
      <c r="Q15" s="153">
        <f t="shared" si="21"/>
        <v>19.339687400570298</v>
      </c>
      <c r="R15" s="154">
        <f t="shared" si="22"/>
        <v>332.99499999999534</v>
      </c>
      <c r="S15" s="155">
        <f t="shared" si="23"/>
        <v>63552.129049473559</v>
      </c>
      <c r="T15" s="152" t="str">
        <f t="shared" si="24"/>
        <v>495932.7811,1690078.8993</v>
      </c>
      <c r="U15" s="66"/>
      <c r="V15" s="66"/>
    </row>
    <row r="16" spans="1:22">
      <c r="A16" s="119"/>
      <c r="B16" s="120">
        <f t="shared" si="12"/>
        <v>6</v>
      </c>
      <c r="C16" s="158" t="s">
        <v>99</v>
      </c>
      <c r="D16" s="114">
        <f t="shared" si="13"/>
        <v>7</v>
      </c>
      <c r="E16" s="243" t="str">
        <f t="shared" si="14"/>
        <v>N</v>
      </c>
      <c r="F16" s="244">
        <f t="shared" si="15"/>
        <v>456</v>
      </c>
      <c r="G16" s="244">
        <f t="shared" si="16"/>
        <v>38.885999999474734</v>
      </c>
      <c r="H16" s="245" t="str">
        <f t="shared" si="17"/>
        <v>E</v>
      </c>
      <c r="I16" s="246">
        <f t="shared" si="18"/>
        <v>148.40600785025009</v>
      </c>
      <c r="J16" s="247">
        <f t="shared" si="19"/>
        <v>137.16000000014901</v>
      </c>
      <c r="K16" s="247">
        <f t="shared" si="20"/>
        <v>56.669899999978952</v>
      </c>
      <c r="L16" s="242">
        <v>1690216.0593000001</v>
      </c>
      <c r="M16" s="242">
        <v>495989.451</v>
      </c>
      <c r="N16" s="117"/>
      <c r="O16" s="118"/>
      <c r="P16" s="151"/>
      <c r="Q16" s="153">
        <f t="shared" si="21"/>
        <v>22.448768341889807</v>
      </c>
      <c r="R16" s="154">
        <f t="shared" si="22"/>
        <v>456.64809999999125</v>
      </c>
      <c r="S16" s="155">
        <f t="shared" si="23"/>
        <v>62633.853396066843</v>
      </c>
      <c r="T16" s="152" t="str">
        <f t="shared" si="24"/>
        <v>495989.451,1690216.0593</v>
      </c>
      <c r="U16" s="66"/>
      <c r="V16" s="66"/>
    </row>
    <row r="17" spans="1:22">
      <c r="A17" s="119"/>
      <c r="B17" s="120">
        <f t="shared" si="12"/>
        <v>7</v>
      </c>
      <c r="C17" s="158" t="s">
        <v>99</v>
      </c>
      <c r="D17" s="114">
        <f t="shared" si="13"/>
        <v>8</v>
      </c>
      <c r="E17" s="243" t="str">
        <f t="shared" si="14"/>
        <v>N</v>
      </c>
      <c r="F17" s="244">
        <f t="shared" si="15"/>
        <v>606</v>
      </c>
      <c r="G17" s="244">
        <f t="shared" si="16"/>
        <v>45.365999996429309</v>
      </c>
      <c r="H17" s="245" t="str">
        <f t="shared" si="17"/>
        <v>E</v>
      </c>
      <c r="I17" s="246">
        <f t="shared" si="18"/>
        <v>231.36633320335562</v>
      </c>
      <c r="J17" s="247">
        <f t="shared" si="19"/>
        <v>211.6594000000041</v>
      </c>
      <c r="K17" s="247">
        <f t="shared" si="20"/>
        <v>93.438099999970291</v>
      </c>
      <c r="L17" s="242">
        <v>1690427.7187000001</v>
      </c>
      <c r="M17" s="242">
        <v>496082.88909999997</v>
      </c>
      <c r="N17" s="117"/>
      <c r="O17" s="118"/>
      <c r="P17" s="151"/>
      <c r="Q17" s="153">
        <f t="shared" si="21"/>
        <v>23.819300552325103</v>
      </c>
      <c r="R17" s="154">
        <f t="shared" si="22"/>
        <v>606.75609999994049</v>
      </c>
      <c r="S17" s="155">
        <f t="shared" si="23"/>
        <v>128425.63207232988</v>
      </c>
      <c r="T17" s="152" t="str">
        <f t="shared" si="24"/>
        <v>496082.8891,1690427.7187</v>
      </c>
      <c r="U17" s="66"/>
      <c r="V17" s="66"/>
    </row>
    <row r="18" spans="1:22">
      <c r="A18" s="119"/>
      <c r="B18" s="120">
        <f t="shared" si="12"/>
        <v>8</v>
      </c>
      <c r="C18" s="158" t="s">
        <v>99</v>
      </c>
      <c r="D18" s="114">
        <f t="shared" si="13"/>
        <v>9</v>
      </c>
      <c r="E18" s="243" t="str">
        <f t="shared" si="14"/>
        <v>N</v>
      </c>
      <c r="F18" s="244">
        <f t="shared" si="15"/>
        <v>797</v>
      </c>
      <c r="G18" s="244">
        <f t="shared" si="16"/>
        <v>9.7679999959655106</v>
      </c>
      <c r="H18" s="245" t="str">
        <f t="shared" si="17"/>
        <v>E</v>
      </c>
      <c r="I18" s="246">
        <f t="shared" si="18"/>
        <v>209.53787363178839</v>
      </c>
      <c r="J18" s="247">
        <f t="shared" si="19"/>
        <v>185.750400000019</v>
      </c>
      <c r="K18" s="247">
        <f t="shared" si="20"/>
        <v>96.968600000021979</v>
      </c>
      <c r="L18" s="242">
        <v>1690613.4691000001</v>
      </c>
      <c r="M18" s="242">
        <v>496179.85769999999</v>
      </c>
      <c r="N18" s="117"/>
      <c r="O18" s="118"/>
      <c r="P18" s="151"/>
      <c r="Q18" s="153">
        <f t="shared" si="21"/>
        <v>27.566229366256938</v>
      </c>
      <c r="R18" s="154">
        <f t="shared" si="22"/>
        <v>797.16279999993276</v>
      </c>
      <c r="S18" s="155">
        <f t="shared" si="23"/>
        <v>148073.30896512265</v>
      </c>
      <c r="T18" s="152" t="str">
        <f t="shared" si="24"/>
        <v>496179.8577,1690613.4691</v>
      </c>
      <c r="U18" s="66"/>
      <c r="V18" s="66"/>
    </row>
    <row r="19" spans="1:22">
      <c r="A19" s="119"/>
      <c r="B19" s="120">
        <f t="shared" si="12"/>
        <v>9</v>
      </c>
      <c r="C19" s="158" t="s">
        <v>99</v>
      </c>
      <c r="D19" s="114">
        <f t="shared" si="13"/>
        <v>10</v>
      </c>
      <c r="E19" s="243" t="str">
        <f t="shared" si="14"/>
        <v>N</v>
      </c>
      <c r="F19" s="244">
        <f t="shared" si="15"/>
        <v>1054</v>
      </c>
      <c r="G19" s="244">
        <f t="shared" si="16"/>
        <v>45.059999999357387</v>
      </c>
      <c r="H19" s="245" t="str">
        <f t="shared" si="17"/>
        <v>E</v>
      </c>
      <c r="I19" s="246">
        <f t="shared" si="18"/>
        <v>243.69182540136472</v>
      </c>
      <c r="J19" s="247">
        <f t="shared" si="19"/>
        <v>183.26769999996759</v>
      </c>
      <c r="K19" s="247">
        <f t="shared" si="20"/>
        <v>160.61960000003455</v>
      </c>
      <c r="L19" s="242">
        <v>1690796.7368000001</v>
      </c>
      <c r="M19" s="242">
        <v>496340.47730000003</v>
      </c>
      <c r="N19" s="117"/>
      <c r="O19" s="118"/>
      <c r="P19" s="151"/>
      <c r="Q19" s="153">
        <f t="shared" si="21"/>
        <v>41.231994391776304</v>
      </c>
      <c r="R19" s="154">
        <f t="shared" si="22"/>
        <v>1054.7509999999893</v>
      </c>
      <c r="S19" s="155">
        <f t="shared" si="23"/>
        <v>193301.78984266386</v>
      </c>
      <c r="T19" s="152" t="str">
        <f t="shared" si="24"/>
        <v>496340.4773,1690796.7368</v>
      </c>
      <c r="U19" s="66"/>
      <c r="V19" s="66"/>
    </row>
    <row r="20" spans="1:22">
      <c r="A20" s="119"/>
      <c r="B20" s="120">
        <f t="shared" si="12"/>
        <v>10</v>
      </c>
      <c r="C20" s="158" t="s">
        <v>99</v>
      </c>
      <c r="D20" s="114">
        <f t="shared" si="13"/>
        <v>11</v>
      </c>
      <c r="E20" s="243" t="str">
        <f t="shared" si="14"/>
        <v>N</v>
      </c>
      <c r="F20" s="244">
        <f t="shared" si="15"/>
        <v>1318</v>
      </c>
      <c r="G20" s="244">
        <f t="shared" si="16"/>
        <v>28.51799999945797</v>
      </c>
      <c r="H20" s="245" t="str">
        <f t="shared" si="17"/>
        <v>E</v>
      </c>
      <c r="I20" s="246">
        <f t="shared" si="18"/>
        <v>222.66781690283983</v>
      </c>
      <c r="J20" s="247">
        <f t="shared" si="19"/>
        <v>197.35849999985658</v>
      </c>
      <c r="K20" s="247">
        <f t="shared" si="20"/>
        <v>103.10469999996712</v>
      </c>
      <c r="L20" s="242">
        <v>1690994.0952999999</v>
      </c>
      <c r="M20" s="242">
        <v>496443.58199999999</v>
      </c>
      <c r="N20" s="117"/>
      <c r="O20" s="118"/>
      <c r="P20" s="151"/>
      <c r="Q20" s="153">
        <f t="shared" si="21"/>
        <v>27.583620257599367</v>
      </c>
      <c r="R20" s="154">
        <f t="shared" si="22"/>
        <v>1318.475299999991</v>
      </c>
      <c r="S20" s="155">
        <f t="shared" si="23"/>
        <v>260212.30749485912</v>
      </c>
      <c r="T20" s="152" t="str">
        <f t="shared" si="24"/>
        <v>496443.582,1690994.0953</v>
      </c>
      <c r="U20" s="66"/>
      <c r="V20" s="66"/>
    </row>
    <row r="21" spans="1:22">
      <c r="A21" s="119"/>
      <c r="B21" s="120">
        <f t="shared" si="12"/>
        <v>11</v>
      </c>
      <c r="C21" s="158" t="s">
        <v>99</v>
      </c>
      <c r="D21" s="114">
        <f t="shared" si="13"/>
        <v>12</v>
      </c>
      <c r="E21" s="243" t="str">
        <f t="shared" si="14"/>
        <v>N</v>
      </c>
      <c r="F21" s="244">
        <f t="shared" si="15"/>
        <v>1465</v>
      </c>
      <c r="G21" s="244">
        <f t="shared" si="16"/>
        <v>35.549999998183921</v>
      </c>
      <c r="H21" s="245" t="str">
        <f t="shared" si="17"/>
        <v>E</v>
      </c>
      <c r="I21" s="246">
        <f t="shared" si="18"/>
        <v>93.109618818918165</v>
      </c>
      <c r="J21" s="247">
        <f t="shared" si="19"/>
        <v>82.050599999958649</v>
      </c>
      <c r="K21" s="247">
        <f t="shared" si="20"/>
        <v>44.012500000011642</v>
      </c>
      <c r="L21" s="242">
        <v>1691076.1458999999</v>
      </c>
      <c r="M21" s="242">
        <v>496487.59450000001</v>
      </c>
      <c r="N21" s="117"/>
      <c r="O21" s="118"/>
      <c r="P21" s="151"/>
      <c r="Q21" s="153">
        <f t="shared" si="21"/>
        <v>28.20941153406471</v>
      </c>
      <c r="R21" s="154">
        <f t="shared" si="22"/>
        <v>1465.5924999999697</v>
      </c>
      <c r="S21" s="155">
        <f t="shared" si="23"/>
        <v>120252.74398043691</v>
      </c>
      <c r="T21" s="152" t="str">
        <f t="shared" si="24"/>
        <v>496487.5945,1691076.1459</v>
      </c>
      <c r="U21" s="66"/>
      <c r="V21" s="66"/>
    </row>
    <row r="22" spans="1:22">
      <c r="A22" s="119"/>
      <c r="B22" s="120">
        <f t="shared" si="12"/>
        <v>12</v>
      </c>
      <c r="C22" s="158" t="s">
        <v>99</v>
      </c>
      <c r="D22" s="114">
        <f t="shared" si="13"/>
        <v>13</v>
      </c>
      <c r="E22" s="243" t="str">
        <f t="shared" si="14"/>
        <v>N</v>
      </c>
      <c r="F22" s="244">
        <f t="shared" si="15"/>
        <v>1533</v>
      </c>
      <c r="G22" s="244">
        <f t="shared" si="16"/>
        <v>0.51600000006146729</v>
      </c>
      <c r="H22" s="245" t="str">
        <f t="shared" si="17"/>
        <v>E</v>
      </c>
      <c r="I22" s="246">
        <f t="shared" si="18"/>
        <v>150.36657659129304</v>
      </c>
      <c r="J22" s="247">
        <f t="shared" si="19"/>
        <v>148.53410000004806</v>
      </c>
      <c r="K22" s="247">
        <f t="shared" si="20"/>
        <v>23.403600000019651</v>
      </c>
      <c r="L22" s="242">
        <v>1691224.68</v>
      </c>
      <c r="M22" s="242">
        <v>496510.99810000003</v>
      </c>
      <c r="N22" s="117"/>
      <c r="O22" s="118"/>
      <c r="P22" s="151"/>
      <c r="Q22" s="153">
        <f t="shared" si="21"/>
        <v>8.9541266526978553</v>
      </c>
      <c r="R22" s="154">
        <f t="shared" si="22"/>
        <v>1533.008600000001</v>
      </c>
      <c r="S22" s="155">
        <f t="shared" si="23"/>
        <v>227704.05269333383</v>
      </c>
      <c r="T22" s="152" t="str">
        <f t="shared" si="24"/>
        <v>496510.9981,1691224.68</v>
      </c>
      <c r="U22" s="66"/>
      <c r="V22" s="66"/>
    </row>
    <row r="23" spans="1:22">
      <c r="A23" s="119"/>
      <c r="B23" s="120">
        <f t="shared" si="12"/>
        <v>13</v>
      </c>
      <c r="C23" s="158" t="s">
        <v>99</v>
      </c>
      <c r="D23" s="114">
        <f t="shared" si="13"/>
        <v>14</v>
      </c>
      <c r="E23" s="243" t="str">
        <f t="shared" si="14"/>
        <v>S</v>
      </c>
      <c r="F23" s="244">
        <f t="shared" si="15"/>
        <v>2212</v>
      </c>
      <c r="G23" s="244">
        <f t="shared" si="16"/>
        <v>12.785999999614432</v>
      </c>
      <c r="H23" s="245" t="str">
        <f t="shared" si="17"/>
        <v>E</v>
      </c>
      <c r="I23" s="246">
        <f t="shared" si="18"/>
        <v>871.85481329499237</v>
      </c>
      <c r="J23" s="247">
        <f t="shared" si="19"/>
        <v>-574.50499999988824</v>
      </c>
      <c r="K23" s="247">
        <f t="shared" si="20"/>
        <v>655.8008999999729</v>
      </c>
      <c r="L23" s="242">
        <v>1690650.175</v>
      </c>
      <c r="M23" s="242">
        <v>497166.799</v>
      </c>
      <c r="N23" s="117"/>
      <c r="O23" s="118"/>
      <c r="P23" s="151"/>
      <c r="Q23" s="153">
        <f t="shared" si="21"/>
        <v>48.780482906901305</v>
      </c>
      <c r="R23" s="154">
        <f t="shared" si="22"/>
        <v>2212.2130999999936</v>
      </c>
      <c r="S23" s="155">
        <f t="shared" si="23"/>
        <v>-1270927.487015249</v>
      </c>
      <c r="T23" s="152" t="str">
        <f t="shared" si="24"/>
        <v>497166.799,1690650.175</v>
      </c>
      <c r="U23" s="66"/>
      <c r="V23" s="66"/>
    </row>
    <row r="24" spans="1:22">
      <c r="A24" s="119"/>
      <c r="B24" s="120">
        <f t="shared" si="12"/>
        <v>14</v>
      </c>
      <c r="C24" s="158" t="s">
        <v>99</v>
      </c>
      <c r="D24" s="114">
        <f t="shared" si="13"/>
        <v>15</v>
      </c>
      <c r="E24" s="243" t="str">
        <f t="shared" si="14"/>
        <v>S</v>
      </c>
      <c r="F24" s="244">
        <f t="shared" si="15"/>
        <v>2974</v>
      </c>
      <c r="G24" s="244">
        <f t="shared" si="16"/>
        <v>52.259999999077991</v>
      </c>
      <c r="H24" s="245" t="str">
        <f t="shared" si="17"/>
        <v>E</v>
      </c>
      <c r="I24" s="246">
        <f t="shared" si="18"/>
        <v>1661.6314655521944</v>
      </c>
      <c r="J24" s="247">
        <f t="shared" si="19"/>
        <v>-1658.1920000000391</v>
      </c>
      <c r="K24" s="247">
        <f t="shared" si="20"/>
        <v>106.85700000001816</v>
      </c>
      <c r="L24" s="242">
        <v>1688991.983</v>
      </c>
      <c r="M24" s="242">
        <v>497273.65600000002</v>
      </c>
      <c r="N24" s="117"/>
      <c r="O24" s="118"/>
      <c r="P24" s="151"/>
      <c r="Q24" s="153">
        <f t="shared" si="21"/>
        <v>3.6871491038697384</v>
      </c>
      <c r="R24" s="154">
        <f t="shared" si="22"/>
        <v>2974.8709999999846</v>
      </c>
      <c r="S24" s="155">
        <f t="shared" si="23"/>
        <v>-4932907.2932320908</v>
      </c>
      <c r="T24" s="152" t="str">
        <f t="shared" si="24"/>
        <v>497273.656,1688991.983</v>
      </c>
      <c r="U24" s="66"/>
      <c r="V24" s="66"/>
    </row>
    <row r="25" spans="1:22">
      <c r="A25" s="119"/>
      <c r="B25" s="120">
        <f t="shared" si="12"/>
        <v>15</v>
      </c>
      <c r="C25" s="158" t="s">
        <v>99</v>
      </c>
      <c r="D25" s="114">
        <f t="shared" si="13"/>
        <v>16</v>
      </c>
      <c r="E25" s="243" t="str">
        <f t="shared" si="14"/>
        <v>S</v>
      </c>
      <c r="F25" s="244">
        <f t="shared" si="15"/>
        <v>2725</v>
      </c>
      <c r="G25" s="244">
        <f t="shared" si="16"/>
        <v>9.6599999978207052</v>
      </c>
      <c r="H25" s="245" t="str">
        <f t="shared" si="17"/>
        <v>W</v>
      </c>
      <c r="I25" s="246">
        <f t="shared" si="18"/>
        <v>969.55412842097962</v>
      </c>
      <c r="J25" s="247">
        <f t="shared" si="19"/>
        <v>-901.60700000007637</v>
      </c>
      <c r="K25" s="247">
        <f t="shared" si="20"/>
        <v>-356.56700000003912</v>
      </c>
      <c r="L25" s="242">
        <v>1688090.3759999999</v>
      </c>
      <c r="M25" s="242">
        <v>496917.08899999998</v>
      </c>
      <c r="N25" s="117"/>
      <c r="O25" s="118"/>
      <c r="P25" s="151"/>
      <c r="Q25" s="153">
        <f t="shared" si="21"/>
        <v>21.577776663645299</v>
      </c>
      <c r="R25" s="154">
        <f t="shared" si="22"/>
        <v>2725.1609999999637</v>
      </c>
      <c r="S25" s="155">
        <f t="shared" si="23"/>
        <v>-2457024.2337271753</v>
      </c>
      <c r="T25" s="152" t="str">
        <f t="shared" si="24"/>
        <v>496917.089,1688090.376</v>
      </c>
      <c r="U25" s="66"/>
      <c r="V25" s="66"/>
    </row>
    <row r="26" spans="1:22">
      <c r="A26" s="119"/>
      <c r="B26" s="120">
        <f t="shared" si="12"/>
        <v>16</v>
      </c>
      <c r="C26" s="158" t="s">
        <v>99</v>
      </c>
      <c r="D26" s="114">
        <v>1</v>
      </c>
      <c r="E26" s="243" t="str">
        <f t="shared" si="14"/>
        <v>N</v>
      </c>
      <c r="F26" s="244">
        <f t="shared" si="15"/>
        <v>1184</v>
      </c>
      <c r="G26" s="244">
        <f t="shared" si="16"/>
        <v>17.819999997736886</v>
      </c>
      <c r="H26" s="245" t="str">
        <f t="shared" si="17"/>
        <v>W</v>
      </c>
      <c r="I26" s="246">
        <f t="shared" si="18"/>
        <v>1776.6644227577078</v>
      </c>
      <c r="J26" s="247">
        <f t="shared" si="19"/>
        <v>1324.3780000000261</v>
      </c>
      <c r="K26" s="247">
        <f t="shared" si="20"/>
        <v>-1184.2969999999623</v>
      </c>
      <c r="L26" s="242">
        <v>1689414.754</v>
      </c>
      <c r="M26" s="242">
        <v>495732.79200000002</v>
      </c>
      <c r="N26" s="117"/>
      <c r="O26" s="118"/>
      <c r="P26" s="151"/>
      <c r="Q26" s="153">
        <f t="shared" si="21"/>
        <v>41.804000501051256</v>
      </c>
      <c r="R26" s="154">
        <f t="shared" si="22"/>
        <v>1184.2969999999623</v>
      </c>
      <c r="S26" s="155">
        <f t="shared" si="23"/>
        <v>1568456.8922659808</v>
      </c>
      <c r="T26" s="152" t="str">
        <f t="shared" si="24"/>
        <v>495732.792,1689414.754</v>
      </c>
      <c r="U26" s="66"/>
      <c r="V26" s="66"/>
    </row>
    <row r="27" spans="1:22" ht="11" customHeight="1">
      <c r="B27" s="123"/>
      <c r="C27" s="123"/>
      <c r="D27" s="124"/>
      <c r="E27" s="125"/>
      <c r="F27" s="116"/>
      <c r="G27" s="116"/>
      <c r="H27" s="125"/>
      <c r="I27" s="126"/>
      <c r="J27" s="127"/>
      <c r="K27" s="128"/>
      <c r="L27" s="129"/>
      <c r="M27" s="129"/>
      <c r="N27" s="126"/>
      <c r="O27" s="130"/>
      <c r="P27" s="131"/>
      <c r="Q27" s="153"/>
      <c r="R27" s="154"/>
      <c r="S27" s="155"/>
      <c r="T27" s="141"/>
      <c r="U27" s="66"/>
      <c r="V27" s="66"/>
    </row>
    <row r="28" spans="1:22" s="121" customFormat="1">
      <c r="B28" s="123"/>
      <c r="C28" s="123"/>
      <c r="D28" s="138"/>
      <c r="E28" s="115"/>
      <c r="F28" s="139"/>
      <c r="G28" s="139"/>
      <c r="H28" s="126"/>
      <c r="I28" s="126"/>
      <c r="J28" s="140">
        <f>SUM(J11:J26)</f>
        <v>0</v>
      </c>
      <c r="K28" s="140">
        <f>SUM(K11:K26)</f>
        <v>0</v>
      </c>
      <c r="L28" s="128"/>
      <c r="M28" s="128"/>
      <c r="N28" s="128"/>
      <c r="O28" s="130"/>
      <c r="P28" s="131"/>
      <c r="Q28" s="153"/>
      <c r="R28" s="154"/>
      <c r="S28" s="155"/>
      <c r="T28" s="141"/>
      <c r="U28" s="66"/>
      <c r="V28" s="66"/>
    </row>
    <row r="29" spans="1:22" s="121" customFormat="1" ht="13" thickBot="1">
      <c r="B29" s="238" t="s">
        <v>102</v>
      </c>
      <c r="C29" s="238"/>
      <c r="D29" s="239"/>
      <c r="E29" s="240"/>
      <c r="F29" s="157">
        <f>TRUNC(ABS(SUM(S9:S26))/2,2)</f>
        <v>2903177.13</v>
      </c>
      <c r="G29" s="236" t="s">
        <v>103</v>
      </c>
      <c r="H29" s="236"/>
      <c r="I29" s="142"/>
      <c r="J29" s="237" t="s">
        <v>1081</v>
      </c>
      <c r="K29" s="237"/>
      <c r="L29" s="237"/>
      <c r="M29" s="143">
        <f>SUM(I10:I26)/F29</f>
        <v>3.719766754125432E-3</v>
      </c>
      <c r="N29" s="143"/>
      <c r="O29" s="144"/>
      <c r="P29" s="145"/>
      <c r="Q29" s="153"/>
      <c r="R29" s="154"/>
      <c r="S29" s="155"/>
      <c r="T29" s="141"/>
      <c r="U29" s="66"/>
      <c r="V29" s="66"/>
    </row>
  </sheetData>
  <sheetCalcPr fullCalcOnLoad="1"/>
  <mergeCells count="6">
    <mergeCell ref="B1:O1"/>
    <mergeCell ref="B7:O7"/>
    <mergeCell ref="B8:D8"/>
    <mergeCell ref="G29:H29"/>
    <mergeCell ref="J29:L29"/>
    <mergeCell ref="B29:E29"/>
  </mergeCells>
  <phoneticPr fontId="10" type="noConversion"/>
  <pageMargins left="0.75" right="0.75" top="1" bottom="1" header="0.5" footer="0.5"/>
  <pageSetup paperSize="0" orientation="portrait" horizontalDpi="4294967292" verticalDpi="4294967292"/>
  <ignoredErrors>
    <ignoredError sqref="F29" emptyCellReference="1"/>
  </ignoredError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162"/>
  <sheetViews>
    <sheetView workbookViewId="0">
      <selection activeCell="J35" sqref="J35"/>
    </sheetView>
  </sheetViews>
  <sheetFormatPr baseColWidth="10" defaultColWidth="12.83203125" defaultRowHeight="12"/>
  <cols>
    <col min="15" max="15" width="14.5" customWidth="1"/>
  </cols>
  <sheetData>
    <row r="1" spans="1:17">
      <c r="A1" t="s">
        <v>20</v>
      </c>
      <c r="B1" t="s">
        <v>21</v>
      </c>
      <c r="C1" t="s">
        <v>22</v>
      </c>
      <c r="D1" t="s">
        <v>181</v>
      </c>
      <c r="E1" t="s">
        <v>182</v>
      </c>
      <c r="F1" s="133" t="s">
        <v>183</v>
      </c>
      <c r="G1" t="s">
        <v>184</v>
      </c>
      <c r="H1" t="s">
        <v>185</v>
      </c>
      <c r="I1" t="s">
        <v>186</v>
      </c>
      <c r="J1" t="s">
        <v>187</v>
      </c>
      <c r="K1" t="s">
        <v>188</v>
      </c>
      <c r="L1" s="133" t="s">
        <v>189</v>
      </c>
      <c r="M1" t="s">
        <v>190</v>
      </c>
      <c r="N1" t="s">
        <v>191</v>
      </c>
      <c r="O1" t="s">
        <v>192</v>
      </c>
    </row>
    <row r="2" spans="1:17">
      <c r="A2">
        <v>2</v>
      </c>
      <c r="B2" t="s">
        <v>193</v>
      </c>
      <c r="C2" t="s">
        <v>194</v>
      </c>
      <c r="D2" t="s">
        <v>195</v>
      </c>
      <c r="E2" t="s">
        <v>196</v>
      </c>
      <c r="F2" s="133">
        <v>23.103000000000002</v>
      </c>
      <c r="G2" t="s">
        <v>197</v>
      </c>
      <c r="H2" t="s">
        <v>198</v>
      </c>
      <c r="I2" t="s">
        <v>194</v>
      </c>
      <c r="J2" t="s">
        <v>199</v>
      </c>
      <c r="K2" t="s">
        <v>200</v>
      </c>
      <c r="L2" s="133" t="s">
        <v>201</v>
      </c>
      <c r="M2" t="s">
        <v>202</v>
      </c>
      <c r="N2" t="s">
        <v>203</v>
      </c>
      <c r="O2" t="s">
        <v>204</v>
      </c>
      <c r="P2" t="str">
        <f>LOOKUP(O2,AdjoiningLots!$C$2:$C$162,AdjoiningLots!$J$2:$J$162)</f>
        <v>494928.301</v>
      </c>
      <c r="Q2" t="str">
        <f>LOOKUP(O2,AdjoiningLots!$C$2:$C$162,AdjoiningLots!$K$2:$K$162)</f>
        <v>1693438.786</v>
      </c>
    </row>
    <row r="3" spans="1:17">
      <c r="A3">
        <v>4</v>
      </c>
      <c r="B3" t="s">
        <v>193</v>
      </c>
      <c r="C3" t="s">
        <v>205</v>
      </c>
      <c r="D3" t="s">
        <v>206</v>
      </c>
      <c r="E3" t="s">
        <v>207</v>
      </c>
      <c r="F3" s="133">
        <v>26.09</v>
      </c>
      <c r="G3" t="s">
        <v>197</v>
      </c>
      <c r="H3" t="s">
        <v>198</v>
      </c>
      <c r="I3" t="s">
        <v>205</v>
      </c>
      <c r="J3" t="s">
        <v>208</v>
      </c>
      <c r="K3" t="s">
        <v>209</v>
      </c>
      <c r="L3" s="133" t="s">
        <v>210</v>
      </c>
      <c r="M3" t="s">
        <v>202</v>
      </c>
      <c r="N3" t="s">
        <v>203</v>
      </c>
    </row>
    <row r="4" spans="1:17">
      <c r="A4">
        <v>6</v>
      </c>
      <c r="B4" t="s">
        <v>193</v>
      </c>
      <c r="C4" t="s">
        <v>211</v>
      </c>
      <c r="D4" t="s">
        <v>212</v>
      </c>
      <c r="E4" t="s">
        <v>213</v>
      </c>
      <c r="F4" s="133">
        <v>25.370999999999999</v>
      </c>
      <c r="G4" t="s">
        <v>197</v>
      </c>
      <c r="H4" t="s">
        <v>198</v>
      </c>
      <c r="I4" t="s">
        <v>211</v>
      </c>
      <c r="J4" t="s">
        <v>214</v>
      </c>
      <c r="K4" t="s">
        <v>215</v>
      </c>
      <c r="L4" s="133" t="s">
        <v>216</v>
      </c>
      <c r="M4" t="s">
        <v>202</v>
      </c>
      <c r="N4" t="s">
        <v>203</v>
      </c>
    </row>
    <row r="5" spans="1:17">
      <c r="A5">
        <v>8</v>
      </c>
      <c r="B5" t="s">
        <v>193</v>
      </c>
      <c r="C5" t="s">
        <v>217</v>
      </c>
      <c r="D5" t="s">
        <v>218</v>
      </c>
      <c r="E5" t="s">
        <v>219</v>
      </c>
      <c r="F5" s="133">
        <v>24.677</v>
      </c>
      <c r="G5" t="s">
        <v>197</v>
      </c>
      <c r="H5" t="s">
        <v>198</v>
      </c>
      <c r="I5" t="s">
        <v>217</v>
      </c>
      <c r="J5" t="s">
        <v>220</v>
      </c>
      <c r="K5" t="s">
        <v>221</v>
      </c>
      <c r="L5" s="133" t="s">
        <v>222</v>
      </c>
      <c r="M5" t="s">
        <v>202</v>
      </c>
      <c r="N5" t="s">
        <v>203</v>
      </c>
    </row>
    <row r="6" spans="1:17">
      <c r="A6">
        <v>10</v>
      </c>
      <c r="B6" t="s">
        <v>193</v>
      </c>
      <c r="C6" t="s">
        <v>223</v>
      </c>
      <c r="D6" t="s">
        <v>224</v>
      </c>
      <c r="E6" t="s">
        <v>225</v>
      </c>
      <c r="F6" s="133">
        <v>23.920999999999999</v>
      </c>
      <c r="G6" t="s">
        <v>197</v>
      </c>
      <c r="H6" t="s">
        <v>198</v>
      </c>
      <c r="I6" t="s">
        <v>223</v>
      </c>
      <c r="J6" t="s">
        <v>226</v>
      </c>
      <c r="K6" t="s">
        <v>227</v>
      </c>
      <c r="L6" s="133" t="s">
        <v>228</v>
      </c>
      <c r="M6" t="s">
        <v>202</v>
      </c>
      <c r="N6" t="s">
        <v>203</v>
      </c>
    </row>
    <row r="7" spans="1:17">
      <c r="A7">
        <v>12</v>
      </c>
      <c r="B7" t="s">
        <v>193</v>
      </c>
      <c r="C7" t="s">
        <v>229</v>
      </c>
      <c r="D7" t="s">
        <v>230</v>
      </c>
      <c r="E7" t="s">
        <v>9</v>
      </c>
      <c r="F7" s="133">
        <v>24.773</v>
      </c>
      <c r="G7" t="s">
        <v>197</v>
      </c>
      <c r="H7" t="s">
        <v>198</v>
      </c>
      <c r="I7" t="s">
        <v>229</v>
      </c>
      <c r="J7" t="s">
        <v>10</v>
      </c>
      <c r="K7" t="s">
        <v>11</v>
      </c>
      <c r="L7" s="133" t="s">
        <v>12</v>
      </c>
      <c r="M7" t="s">
        <v>202</v>
      </c>
      <c r="N7" t="s">
        <v>203</v>
      </c>
    </row>
    <row r="8" spans="1:17">
      <c r="A8">
        <v>14</v>
      </c>
      <c r="B8" t="s">
        <v>193</v>
      </c>
      <c r="C8" t="s">
        <v>13</v>
      </c>
      <c r="D8" t="s">
        <v>14</v>
      </c>
      <c r="E8" t="s">
        <v>15</v>
      </c>
      <c r="F8" s="133">
        <v>26.207000000000001</v>
      </c>
      <c r="G8" t="s">
        <v>197</v>
      </c>
      <c r="H8" t="s">
        <v>198</v>
      </c>
      <c r="I8" t="s">
        <v>13</v>
      </c>
      <c r="J8" t="s">
        <v>16</v>
      </c>
      <c r="K8" t="s">
        <v>17</v>
      </c>
      <c r="L8" s="133" t="s">
        <v>239</v>
      </c>
      <c r="M8" t="s">
        <v>202</v>
      </c>
      <c r="N8" t="s">
        <v>203</v>
      </c>
    </row>
    <row r="9" spans="1:17">
      <c r="A9">
        <v>16</v>
      </c>
      <c r="B9" t="s">
        <v>193</v>
      </c>
      <c r="C9" t="s">
        <v>240</v>
      </c>
      <c r="D9" t="s">
        <v>241</v>
      </c>
      <c r="E9" t="s">
        <v>242</v>
      </c>
      <c r="F9" s="133">
        <v>24.11</v>
      </c>
      <c r="G9" t="s">
        <v>197</v>
      </c>
      <c r="H9" t="s">
        <v>198</v>
      </c>
      <c r="I9" t="s">
        <v>240</v>
      </c>
      <c r="J9" t="s">
        <v>243</v>
      </c>
      <c r="K9" t="s">
        <v>244</v>
      </c>
      <c r="L9" s="133" t="s">
        <v>245</v>
      </c>
      <c r="M9" t="s">
        <v>202</v>
      </c>
      <c r="N9" t="s">
        <v>203</v>
      </c>
    </row>
    <row r="10" spans="1:17">
      <c r="A10">
        <v>18</v>
      </c>
      <c r="B10" t="s">
        <v>193</v>
      </c>
      <c r="C10" t="s">
        <v>23</v>
      </c>
      <c r="D10" t="s">
        <v>24</v>
      </c>
      <c r="E10" t="s">
        <v>25</v>
      </c>
      <c r="F10" s="133">
        <v>23.129000000000001</v>
      </c>
      <c r="G10" t="s">
        <v>197</v>
      </c>
      <c r="H10" t="s">
        <v>198</v>
      </c>
      <c r="I10" t="s">
        <v>23</v>
      </c>
      <c r="J10" t="s">
        <v>26</v>
      </c>
      <c r="K10" t="s">
        <v>27</v>
      </c>
      <c r="L10" s="133" t="s">
        <v>28</v>
      </c>
      <c r="M10" t="s">
        <v>202</v>
      </c>
      <c r="N10" t="s">
        <v>203</v>
      </c>
    </row>
    <row r="11" spans="1:17">
      <c r="A11">
        <v>20</v>
      </c>
      <c r="B11" t="s">
        <v>193</v>
      </c>
      <c r="C11" t="s">
        <v>29</v>
      </c>
      <c r="D11" t="s">
        <v>30</v>
      </c>
      <c r="E11" t="s">
        <v>31</v>
      </c>
      <c r="F11" s="133">
        <v>23.231999999999999</v>
      </c>
      <c r="G11" t="s">
        <v>197</v>
      </c>
      <c r="H11" t="s">
        <v>198</v>
      </c>
      <c r="I11" t="s">
        <v>29</v>
      </c>
      <c r="J11" t="s">
        <v>32</v>
      </c>
      <c r="K11" t="s">
        <v>33</v>
      </c>
      <c r="L11" s="133" t="s">
        <v>34</v>
      </c>
      <c r="M11" t="s">
        <v>202</v>
      </c>
      <c r="N11" t="s">
        <v>203</v>
      </c>
    </row>
    <row r="12" spans="1:17">
      <c r="A12">
        <v>22</v>
      </c>
      <c r="B12" t="s">
        <v>193</v>
      </c>
      <c r="C12" t="s">
        <v>35</v>
      </c>
      <c r="D12" t="s">
        <v>36</v>
      </c>
      <c r="E12" t="s">
        <v>37</v>
      </c>
      <c r="F12" s="133">
        <v>24.087</v>
      </c>
      <c r="G12" t="s">
        <v>197</v>
      </c>
      <c r="H12" t="s">
        <v>198</v>
      </c>
      <c r="I12" t="s">
        <v>35</v>
      </c>
      <c r="J12" t="s">
        <v>38</v>
      </c>
      <c r="K12" t="s">
        <v>39</v>
      </c>
      <c r="L12" s="133" t="s">
        <v>40</v>
      </c>
      <c r="M12" t="s">
        <v>202</v>
      </c>
      <c r="N12" t="s">
        <v>203</v>
      </c>
    </row>
    <row r="13" spans="1:17">
      <c r="A13">
        <v>24</v>
      </c>
      <c r="B13" t="s">
        <v>193</v>
      </c>
      <c r="C13" t="s">
        <v>41</v>
      </c>
      <c r="D13" t="s">
        <v>42</v>
      </c>
      <c r="E13" t="s">
        <v>43</v>
      </c>
      <c r="F13" s="133">
        <v>24.068000000000001</v>
      </c>
      <c r="G13" t="s">
        <v>197</v>
      </c>
      <c r="H13" t="s">
        <v>198</v>
      </c>
      <c r="I13" t="s">
        <v>41</v>
      </c>
      <c r="J13" t="s">
        <v>44</v>
      </c>
      <c r="K13" t="s">
        <v>45</v>
      </c>
      <c r="L13" s="133" t="s">
        <v>46</v>
      </c>
      <c r="M13" t="s">
        <v>202</v>
      </c>
      <c r="N13" t="s">
        <v>203</v>
      </c>
    </row>
    <row r="14" spans="1:17">
      <c r="A14">
        <v>26</v>
      </c>
      <c r="B14" t="s">
        <v>193</v>
      </c>
      <c r="C14" t="s">
        <v>47</v>
      </c>
      <c r="D14" t="s">
        <v>48</v>
      </c>
      <c r="E14" t="s">
        <v>49</v>
      </c>
      <c r="F14" s="133">
        <v>26.498999999999999</v>
      </c>
      <c r="G14" t="s">
        <v>197</v>
      </c>
      <c r="H14" t="s">
        <v>198</v>
      </c>
      <c r="I14" t="s">
        <v>47</v>
      </c>
      <c r="J14" t="s">
        <v>50</v>
      </c>
      <c r="K14" t="s">
        <v>51</v>
      </c>
      <c r="L14" s="133" t="s">
        <v>52</v>
      </c>
      <c r="M14" t="s">
        <v>202</v>
      </c>
      <c r="N14" t="s">
        <v>203</v>
      </c>
    </row>
    <row r="15" spans="1:17">
      <c r="A15">
        <v>28</v>
      </c>
      <c r="B15" t="s">
        <v>193</v>
      </c>
      <c r="C15" t="s">
        <v>53</v>
      </c>
      <c r="D15" t="s">
        <v>54</v>
      </c>
      <c r="E15" t="s">
        <v>55</v>
      </c>
      <c r="F15" s="133">
        <v>25.98</v>
      </c>
      <c r="G15" t="s">
        <v>197</v>
      </c>
      <c r="H15" t="s">
        <v>198</v>
      </c>
      <c r="I15" t="s">
        <v>53</v>
      </c>
      <c r="J15" t="s">
        <v>56</v>
      </c>
      <c r="K15" t="s">
        <v>57</v>
      </c>
      <c r="L15" s="133" t="s">
        <v>58</v>
      </c>
      <c r="M15" t="s">
        <v>202</v>
      </c>
      <c r="N15" t="s">
        <v>203</v>
      </c>
    </row>
    <row r="16" spans="1:17">
      <c r="A16">
        <v>30</v>
      </c>
      <c r="B16" t="s">
        <v>193</v>
      </c>
      <c r="C16" t="s">
        <v>59</v>
      </c>
      <c r="D16" t="s">
        <v>60</v>
      </c>
      <c r="E16" t="s">
        <v>61</v>
      </c>
      <c r="F16" s="133">
        <v>24.907</v>
      </c>
      <c r="G16" t="s">
        <v>197</v>
      </c>
      <c r="H16" t="s">
        <v>198</v>
      </c>
      <c r="I16" t="s">
        <v>59</v>
      </c>
      <c r="J16" t="s">
        <v>62</v>
      </c>
      <c r="K16" t="s">
        <v>63</v>
      </c>
      <c r="L16" s="133" t="s">
        <v>64</v>
      </c>
      <c r="M16" t="s">
        <v>202</v>
      </c>
      <c r="N16" t="s">
        <v>203</v>
      </c>
    </row>
    <row r="17" spans="1:14">
      <c r="A17">
        <v>32</v>
      </c>
      <c r="B17" t="s">
        <v>193</v>
      </c>
      <c r="C17" t="s">
        <v>65</v>
      </c>
      <c r="D17" t="s">
        <v>66</v>
      </c>
      <c r="E17" t="s">
        <v>297</v>
      </c>
      <c r="F17" s="133">
        <v>23.645</v>
      </c>
      <c r="G17" t="s">
        <v>197</v>
      </c>
      <c r="H17" t="s">
        <v>198</v>
      </c>
      <c r="I17" t="s">
        <v>65</v>
      </c>
      <c r="J17" t="s">
        <v>298</v>
      </c>
      <c r="K17" t="s">
        <v>299</v>
      </c>
      <c r="L17" s="133" t="s">
        <v>300</v>
      </c>
      <c r="M17" t="s">
        <v>202</v>
      </c>
      <c r="N17" t="s">
        <v>203</v>
      </c>
    </row>
    <row r="18" spans="1:14">
      <c r="A18">
        <v>34</v>
      </c>
      <c r="B18" t="s">
        <v>193</v>
      </c>
      <c r="C18" t="s">
        <v>301</v>
      </c>
      <c r="D18" t="s">
        <v>302</v>
      </c>
      <c r="E18" t="s">
        <v>303</v>
      </c>
      <c r="F18" s="133">
        <v>21.942</v>
      </c>
      <c r="G18" t="s">
        <v>197</v>
      </c>
      <c r="H18" t="s">
        <v>198</v>
      </c>
      <c r="I18" t="s">
        <v>301</v>
      </c>
      <c r="J18" t="s">
        <v>304</v>
      </c>
      <c r="K18" t="s">
        <v>305</v>
      </c>
      <c r="L18" s="133" t="s">
        <v>306</v>
      </c>
      <c r="M18" t="s">
        <v>202</v>
      </c>
      <c r="N18" t="s">
        <v>203</v>
      </c>
    </row>
    <row r="19" spans="1:14">
      <c r="A19">
        <v>36</v>
      </c>
      <c r="B19" t="s">
        <v>193</v>
      </c>
      <c r="C19" t="s">
        <v>307</v>
      </c>
      <c r="D19" t="s">
        <v>308</v>
      </c>
      <c r="E19" t="s">
        <v>309</v>
      </c>
      <c r="F19" s="133">
        <v>20.065000000000001</v>
      </c>
      <c r="G19" t="s">
        <v>197</v>
      </c>
      <c r="H19" t="s">
        <v>198</v>
      </c>
      <c r="I19" t="s">
        <v>307</v>
      </c>
      <c r="J19" t="s">
        <v>310</v>
      </c>
      <c r="K19" t="s">
        <v>311</v>
      </c>
      <c r="L19" s="133" t="s">
        <v>312</v>
      </c>
      <c r="M19" t="s">
        <v>202</v>
      </c>
      <c r="N19" t="s">
        <v>203</v>
      </c>
    </row>
    <row r="20" spans="1:14">
      <c r="A20">
        <v>38</v>
      </c>
      <c r="B20" t="s">
        <v>193</v>
      </c>
      <c r="C20" t="s">
        <v>313</v>
      </c>
      <c r="D20" t="s">
        <v>314</v>
      </c>
      <c r="E20" t="s">
        <v>315</v>
      </c>
      <c r="F20" s="133">
        <v>20.530999999999999</v>
      </c>
      <c r="G20" t="s">
        <v>197</v>
      </c>
      <c r="H20" t="s">
        <v>198</v>
      </c>
      <c r="I20" t="s">
        <v>313</v>
      </c>
      <c r="J20" t="s">
        <v>316</v>
      </c>
      <c r="K20" t="s">
        <v>317</v>
      </c>
      <c r="L20" s="133" t="s">
        <v>318</v>
      </c>
      <c r="M20" t="s">
        <v>202</v>
      </c>
      <c r="N20" t="s">
        <v>203</v>
      </c>
    </row>
    <row r="21" spans="1:14">
      <c r="A21">
        <v>40</v>
      </c>
      <c r="B21" t="s">
        <v>193</v>
      </c>
      <c r="C21" t="s">
        <v>319</v>
      </c>
      <c r="D21" t="s">
        <v>320</v>
      </c>
      <c r="E21" t="s">
        <v>321</v>
      </c>
      <c r="F21" s="133">
        <v>21.079000000000001</v>
      </c>
      <c r="G21" t="s">
        <v>197</v>
      </c>
      <c r="H21" t="s">
        <v>198</v>
      </c>
      <c r="I21" t="s">
        <v>319</v>
      </c>
      <c r="J21" t="s">
        <v>322</v>
      </c>
      <c r="K21" t="s">
        <v>323</v>
      </c>
      <c r="L21" s="133" t="s">
        <v>324</v>
      </c>
      <c r="M21" t="s">
        <v>202</v>
      </c>
      <c r="N21" t="s">
        <v>203</v>
      </c>
    </row>
    <row r="22" spans="1:14">
      <c r="A22">
        <v>42</v>
      </c>
      <c r="B22" t="s">
        <v>193</v>
      </c>
      <c r="C22" t="s">
        <v>325</v>
      </c>
      <c r="D22" t="s">
        <v>326</v>
      </c>
      <c r="E22" t="s">
        <v>327</v>
      </c>
      <c r="F22" s="133">
        <v>23.678000000000001</v>
      </c>
      <c r="G22" t="s">
        <v>197</v>
      </c>
      <c r="H22" t="s">
        <v>198</v>
      </c>
      <c r="I22" t="s">
        <v>325</v>
      </c>
      <c r="J22" t="s">
        <v>328</v>
      </c>
      <c r="K22" t="s">
        <v>329</v>
      </c>
      <c r="L22" s="133" t="s">
        <v>330</v>
      </c>
      <c r="M22" t="s">
        <v>202</v>
      </c>
      <c r="N22" t="s">
        <v>203</v>
      </c>
    </row>
    <row r="23" spans="1:14">
      <c r="A23">
        <v>44</v>
      </c>
      <c r="B23" t="s">
        <v>193</v>
      </c>
      <c r="C23" t="s">
        <v>331</v>
      </c>
      <c r="D23" t="s">
        <v>332</v>
      </c>
      <c r="E23" t="s">
        <v>333</v>
      </c>
      <c r="F23" s="133">
        <v>21.864999999999998</v>
      </c>
      <c r="G23" t="s">
        <v>197</v>
      </c>
      <c r="H23" t="s">
        <v>198</v>
      </c>
      <c r="I23" t="s">
        <v>331</v>
      </c>
      <c r="J23" t="s">
        <v>334</v>
      </c>
      <c r="K23" t="s">
        <v>335</v>
      </c>
      <c r="L23" s="133" t="s">
        <v>336</v>
      </c>
      <c r="M23" t="s">
        <v>202</v>
      </c>
      <c r="N23" t="s">
        <v>203</v>
      </c>
    </row>
    <row r="24" spans="1:14">
      <c r="A24">
        <v>46</v>
      </c>
      <c r="B24" t="s">
        <v>193</v>
      </c>
      <c r="C24" t="s">
        <v>337</v>
      </c>
      <c r="D24" t="s">
        <v>338</v>
      </c>
      <c r="E24" t="s">
        <v>339</v>
      </c>
      <c r="F24" s="133">
        <v>19.640999999999998</v>
      </c>
      <c r="G24" t="s">
        <v>197</v>
      </c>
      <c r="H24" t="s">
        <v>198</v>
      </c>
      <c r="I24" t="s">
        <v>337</v>
      </c>
      <c r="J24" t="s">
        <v>340</v>
      </c>
      <c r="K24" t="s">
        <v>341</v>
      </c>
      <c r="L24" s="133" t="s">
        <v>342</v>
      </c>
      <c r="M24" t="s">
        <v>202</v>
      </c>
      <c r="N24" t="s">
        <v>203</v>
      </c>
    </row>
    <row r="25" spans="1:14">
      <c r="A25">
        <v>48</v>
      </c>
      <c r="B25" t="s">
        <v>193</v>
      </c>
      <c r="C25" t="s">
        <v>343</v>
      </c>
      <c r="D25" t="s">
        <v>344</v>
      </c>
      <c r="E25" t="s">
        <v>118</v>
      </c>
      <c r="F25" s="133">
        <v>19.558</v>
      </c>
      <c r="G25" t="s">
        <v>197</v>
      </c>
      <c r="H25" t="s">
        <v>198</v>
      </c>
      <c r="I25" t="s">
        <v>343</v>
      </c>
      <c r="J25" t="s">
        <v>119</v>
      </c>
      <c r="K25" t="s">
        <v>120</v>
      </c>
      <c r="L25" s="133" t="s">
        <v>121</v>
      </c>
      <c r="M25" t="s">
        <v>202</v>
      </c>
      <c r="N25" t="s">
        <v>203</v>
      </c>
    </row>
    <row r="26" spans="1:14">
      <c r="A26">
        <v>50</v>
      </c>
      <c r="B26" t="s">
        <v>193</v>
      </c>
      <c r="C26" t="s">
        <v>122</v>
      </c>
      <c r="D26" t="s">
        <v>123</v>
      </c>
      <c r="E26" t="s">
        <v>124</v>
      </c>
      <c r="F26" s="133">
        <v>18.696000000000002</v>
      </c>
      <c r="G26" t="s">
        <v>197</v>
      </c>
      <c r="H26" t="s">
        <v>198</v>
      </c>
      <c r="I26" t="s">
        <v>122</v>
      </c>
      <c r="J26" t="s">
        <v>125</v>
      </c>
      <c r="K26" t="s">
        <v>353</v>
      </c>
      <c r="L26" s="133" t="s">
        <v>354</v>
      </c>
      <c r="M26" t="s">
        <v>202</v>
      </c>
      <c r="N26" t="s">
        <v>203</v>
      </c>
    </row>
    <row r="27" spans="1:14">
      <c r="A27">
        <v>52</v>
      </c>
      <c r="B27" t="s">
        <v>193</v>
      </c>
      <c r="C27" t="s">
        <v>355</v>
      </c>
      <c r="D27" t="s">
        <v>356</v>
      </c>
      <c r="E27" t="s">
        <v>357</v>
      </c>
      <c r="F27" s="133">
        <v>18.256</v>
      </c>
      <c r="G27" t="s">
        <v>197</v>
      </c>
      <c r="H27" t="s">
        <v>198</v>
      </c>
      <c r="I27" t="s">
        <v>355</v>
      </c>
      <c r="J27" t="s">
        <v>358</v>
      </c>
      <c r="K27" t="s">
        <v>359</v>
      </c>
      <c r="L27" s="133" t="s">
        <v>131</v>
      </c>
      <c r="M27" t="s">
        <v>202</v>
      </c>
      <c r="N27" t="s">
        <v>203</v>
      </c>
    </row>
    <row r="28" spans="1:14">
      <c r="A28">
        <v>54</v>
      </c>
      <c r="B28" t="s">
        <v>193</v>
      </c>
      <c r="C28" t="s">
        <v>132</v>
      </c>
      <c r="D28" t="s">
        <v>133</v>
      </c>
      <c r="E28" t="s">
        <v>134</v>
      </c>
      <c r="F28" s="133">
        <v>20.698</v>
      </c>
      <c r="G28" t="s">
        <v>197</v>
      </c>
      <c r="H28" t="s">
        <v>198</v>
      </c>
      <c r="I28" t="s">
        <v>132</v>
      </c>
      <c r="J28" t="s">
        <v>135</v>
      </c>
      <c r="K28" t="s">
        <v>136</v>
      </c>
      <c r="L28" s="133" t="s">
        <v>137</v>
      </c>
      <c r="M28" t="s">
        <v>202</v>
      </c>
      <c r="N28" t="s">
        <v>203</v>
      </c>
    </row>
    <row r="29" spans="1:14">
      <c r="A29">
        <v>56</v>
      </c>
      <c r="B29" t="s">
        <v>193</v>
      </c>
      <c r="C29" t="s">
        <v>138</v>
      </c>
      <c r="D29" t="s">
        <v>139</v>
      </c>
      <c r="E29" t="s">
        <v>140</v>
      </c>
      <c r="F29" s="133">
        <v>22.300999999999998</v>
      </c>
      <c r="G29" t="s">
        <v>197</v>
      </c>
      <c r="H29" t="s">
        <v>198</v>
      </c>
      <c r="I29" t="s">
        <v>138</v>
      </c>
      <c r="J29" t="s">
        <v>141</v>
      </c>
      <c r="K29" t="s">
        <v>142</v>
      </c>
      <c r="L29" s="133" t="s">
        <v>143</v>
      </c>
      <c r="M29" t="s">
        <v>202</v>
      </c>
      <c r="N29" t="s">
        <v>203</v>
      </c>
    </row>
    <row r="30" spans="1:14">
      <c r="A30">
        <v>58</v>
      </c>
      <c r="B30" t="s">
        <v>193</v>
      </c>
      <c r="C30" t="s">
        <v>144</v>
      </c>
      <c r="D30" t="s">
        <v>145</v>
      </c>
      <c r="E30" t="s">
        <v>146</v>
      </c>
      <c r="F30" s="133">
        <v>17.957999999999998</v>
      </c>
      <c r="G30" t="s">
        <v>197</v>
      </c>
      <c r="H30" t="s">
        <v>198</v>
      </c>
      <c r="I30" t="s">
        <v>144</v>
      </c>
      <c r="J30" t="s">
        <v>147</v>
      </c>
      <c r="K30" t="s">
        <v>148</v>
      </c>
      <c r="L30" s="133" t="s">
        <v>149</v>
      </c>
      <c r="M30" t="s">
        <v>202</v>
      </c>
      <c r="N30" t="s">
        <v>203</v>
      </c>
    </row>
    <row r="31" spans="1:14">
      <c r="A31">
        <v>60</v>
      </c>
      <c r="B31" t="s">
        <v>193</v>
      </c>
      <c r="C31" t="s">
        <v>150</v>
      </c>
      <c r="D31" t="s">
        <v>151</v>
      </c>
      <c r="E31" t="s">
        <v>152</v>
      </c>
      <c r="F31" s="133">
        <v>37.762</v>
      </c>
      <c r="G31" t="s">
        <v>197</v>
      </c>
      <c r="H31" t="s">
        <v>198</v>
      </c>
      <c r="I31" t="s">
        <v>150</v>
      </c>
      <c r="J31" t="s">
        <v>153</v>
      </c>
      <c r="K31" t="s">
        <v>154</v>
      </c>
      <c r="L31" s="133" t="s">
        <v>155</v>
      </c>
      <c r="M31" t="s">
        <v>202</v>
      </c>
      <c r="N31" t="s">
        <v>203</v>
      </c>
    </row>
    <row r="32" spans="1:14">
      <c r="A32">
        <v>62</v>
      </c>
      <c r="B32" t="s">
        <v>193</v>
      </c>
      <c r="C32" t="s">
        <v>156</v>
      </c>
      <c r="D32" t="s">
        <v>157</v>
      </c>
      <c r="E32" t="s">
        <v>158</v>
      </c>
      <c r="F32" s="133">
        <v>25.16</v>
      </c>
      <c r="G32" t="s">
        <v>197</v>
      </c>
      <c r="H32" t="s">
        <v>198</v>
      </c>
      <c r="I32" t="s">
        <v>156</v>
      </c>
      <c r="J32" t="s">
        <v>159</v>
      </c>
      <c r="K32" t="s">
        <v>160</v>
      </c>
      <c r="L32" s="133" t="s">
        <v>161</v>
      </c>
      <c r="M32" t="s">
        <v>202</v>
      </c>
      <c r="N32" t="s">
        <v>203</v>
      </c>
    </row>
    <row r="33" spans="1:14">
      <c r="A33">
        <v>64</v>
      </c>
      <c r="B33" t="s">
        <v>193</v>
      </c>
      <c r="C33" t="s">
        <v>162</v>
      </c>
      <c r="D33" t="s">
        <v>163</v>
      </c>
      <c r="E33" t="s">
        <v>164</v>
      </c>
      <c r="F33" s="133">
        <v>31.073</v>
      </c>
      <c r="G33" t="s">
        <v>197</v>
      </c>
      <c r="H33" t="s">
        <v>198</v>
      </c>
      <c r="I33" t="s">
        <v>162</v>
      </c>
      <c r="J33" t="s">
        <v>165</v>
      </c>
      <c r="K33" t="s">
        <v>166</v>
      </c>
      <c r="L33" s="133" t="s">
        <v>167</v>
      </c>
      <c r="M33" t="s">
        <v>202</v>
      </c>
      <c r="N33" t="s">
        <v>203</v>
      </c>
    </row>
    <row r="34" spans="1:14">
      <c r="A34">
        <v>66</v>
      </c>
      <c r="B34" t="s">
        <v>193</v>
      </c>
      <c r="C34" t="s">
        <v>168</v>
      </c>
      <c r="D34" t="s">
        <v>169</v>
      </c>
      <c r="E34" t="s">
        <v>170</v>
      </c>
      <c r="F34" s="133">
        <v>24.73</v>
      </c>
      <c r="G34" t="s">
        <v>197</v>
      </c>
      <c r="H34" t="s">
        <v>198</v>
      </c>
      <c r="I34" t="s">
        <v>168</v>
      </c>
      <c r="J34" t="s">
        <v>171</v>
      </c>
      <c r="K34" t="s">
        <v>172</v>
      </c>
      <c r="L34" s="133" t="s">
        <v>173</v>
      </c>
      <c r="M34" t="s">
        <v>202</v>
      </c>
      <c r="N34" t="s">
        <v>203</v>
      </c>
    </row>
    <row r="35" spans="1:14">
      <c r="A35">
        <v>68</v>
      </c>
      <c r="B35" t="s">
        <v>193</v>
      </c>
      <c r="C35" t="s">
        <v>174</v>
      </c>
      <c r="D35" t="s">
        <v>175</v>
      </c>
      <c r="E35" t="s">
        <v>176</v>
      </c>
      <c r="F35" s="133">
        <v>33.173999999999999</v>
      </c>
      <c r="G35" t="s">
        <v>197</v>
      </c>
      <c r="H35" t="s">
        <v>198</v>
      </c>
      <c r="I35" t="s">
        <v>174</v>
      </c>
      <c r="J35" t="s">
        <v>177</v>
      </c>
      <c r="K35" t="s">
        <v>178</v>
      </c>
      <c r="L35" s="133" t="s">
        <v>179</v>
      </c>
      <c r="M35" t="s">
        <v>202</v>
      </c>
      <c r="N35" t="s">
        <v>203</v>
      </c>
    </row>
    <row r="36" spans="1:14">
      <c r="A36">
        <v>70</v>
      </c>
      <c r="B36" t="s">
        <v>193</v>
      </c>
      <c r="C36" t="s">
        <v>180</v>
      </c>
      <c r="D36" t="s">
        <v>409</v>
      </c>
      <c r="E36" t="s">
        <v>410</v>
      </c>
      <c r="F36" s="133">
        <v>31.062000000000001</v>
      </c>
      <c r="G36" t="s">
        <v>197</v>
      </c>
      <c r="H36" t="s">
        <v>198</v>
      </c>
      <c r="I36" t="s">
        <v>180</v>
      </c>
      <c r="J36" t="s">
        <v>411</v>
      </c>
      <c r="K36" t="s">
        <v>412</v>
      </c>
      <c r="L36" s="133" t="s">
        <v>413</v>
      </c>
      <c r="M36" t="s">
        <v>202</v>
      </c>
      <c r="N36" t="s">
        <v>203</v>
      </c>
    </row>
    <row r="37" spans="1:14">
      <c r="A37">
        <v>72</v>
      </c>
      <c r="B37" t="s">
        <v>193</v>
      </c>
      <c r="C37" t="s">
        <v>414</v>
      </c>
      <c r="D37" t="s">
        <v>415</v>
      </c>
      <c r="E37" t="s">
        <v>416</v>
      </c>
      <c r="F37" s="133">
        <v>46.595999999999997</v>
      </c>
      <c r="G37" t="s">
        <v>197</v>
      </c>
      <c r="H37" t="s">
        <v>198</v>
      </c>
      <c r="I37" t="s">
        <v>414</v>
      </c>
      <c r="J37" t="s">
        <v>417</v>
      </c>
      <c r="K37" t="s">
        <v>418</v>
      </c>
      <c r="L37" s="133" t="s">
        <v>419</v>
      </c>
      <c r="M37" t="s">
        <v>202</v>
      </c>
      <c r="N37" t="s">
        <v>203</v>
      </c>
    </row>
    <row r="38" spans="1:14">
      <c r="A38">
        <v>74</v>
      </c>
      <c r="B38" t="s">
        <v>193</v>
      </c>
      <c r="C38" t="s">
        <v>420</v>
      </c>
      <c r="D38" t="s">
        <v>421</v>
      </c>
      <c r="E38" t="s">
        <v>422</v>
      </c>
      <c r="F38" s="133">
        <v>31.123999999999999</v>
      </c>
      <c r="G38" t="s">
        <v>197</v>
      </c>
      <c r="H38" t="s">
        <v>198</v>
      </c>
      <c r="I38" t="s">
        <v>420</v>
      </c>
      <c r="J38" t="s">
        <v>423</v>
      </c>
      <c r="K38" t="s">
        <v>424</v>
      </c>
      <c r="L38" s="133" t="s">
        <v>425</v>
      </c>
      <c r="M38" t="s">
        <v>202</v>
      </c>
      <c r="N38" t="s">
        <v>203</v>
      </c>
    </row>
    <row r="39" spans="1:14">
      <c r="A39">
        <v>76</v>
      </c>
      <c r="B39" t="s">
        <v>193</v>
      </c>
      <c r="C39" t="s">
        <v>426</v>
      </c>
      <c r="D39" t="s">
        <v>427</v>
      </c>
      <c r="E39" t="s">
        <v>428</v>
      </c>
      <c r="F39" s="133">
        <v>20.454000000000001</v>
      </c>
      <c r="G39" t="s">
        <v>197</v>
      </c>
      <c r="H39" t="s">
        <v>198</v>
      </c>
      <c r="I39" t="s">
        <v>426</v>
      </c>
      <c r="J39" t="s">
        <v>429</v>
      </c>
      <c r="K39" t="s">
        <v>430</v>
      </c>
      <c r="L39" s="133" t="s">
        <v>431</v>
      </c>
      <c r="M39" t="s">
        <v>202</v>
      </c>
      <c r="N39" t="s">
        <v>203</v>
      </c>
    </row>
    <row r="40" spans="1:14">
      <c r="A40">
        <v>78</v>
      </c>
      <c r="B40" t="s">
        <v>193</v>
      </c>
      <c r="C40" t="s">
        <v>432</v>
      </c>
      <c r="D40" t="s">
        <v>433</v>
      </c>
      <c r="E40" t="s">
        <v>434</v>
      </c>
      <c r="F40" s="133">
        <v>27.449000000000002</v>
      </c>
      <c r="G40" t="s">
        <v>197</v>
      </c>
      <c r="H40" t="s">
        <v>198</v>
      </c>
      <c r="I40" t="s">
        <v>432</v>
      </c>
      <c r="J40" t="s">
        <v>435</v>
      </c>
      <c r="K40" t="s">
        <v>436</v>
      </c>
      <c r="L40" s="133" t="s">
        <v>437</v>
      </c>
      <c r="M40" t="s">
        <v>202</v>
      </c>
      <c r="N40" t="s">
        <v>203</v>
      </c>
    </row>
    <row r="41" spans="1:14">
      <c r="A41">
        <v>80</v>
      </c>
      <c r="B41" t="s">
        <v>193</v>
      </c>
      <c r="C41" t="s">
        <v>438</v>
      </c>
      <c r="D41" t="s">
        <v>439</v>
      </c>
      <c r="E41" t="s">
        <v>440</v>
      </c>
      <c r="F41" s="133">
        <v>27.292999999999999</v>
      </c>
      <c r="G41" t="s">
        <v>197</v>
      </c>
      <c r="H41" t="s">
        <v>198</v>
      </c>
      <c r="I41" t="s">
        <v>438</v>
      </c>
      <c r="J41" t="s">
        <v>441</v>
      </c>
      <c r="K41" t="s">
        <v>442</v>
      </c>
      <c r="L41" s="133" t="s">
        <v>443</v>
      </c>
      <c r="M41" t="s">
        <v>202</v>
      </c>
      <c r="N41" t="s">
        <v>203</v>
      </c>
    </row>
    <row r="42" spans="1:14">
      <c r="A42">
        <v>82</v>
      </c>
      <c r="B42" t="s">
        <v>193</v>
      </c>
      <c r="C42" t="s">
        <v>444</v>
      </c>
      <c r="D42" t="s">
        <v>445</v>
      </c>
      <c r="E42" t="s">
        <v>446</v>
      </c>
      <c r="F42" s="133">
        <v>31.76</v>
      </c>
      <c r="G42" t="s">
        <v>197</v>
      </c>
      <c r="H42" t="s">
        <v>198</v>
      </c>
      <c r="I42" t="s">
        <v>444</v>
      </c>
      <c r="J42" t="s">
        <v>447</v>
      </c>
      <c r="K42" t="s">
        <v>448</v>
      </c>
      <c r="L42" s="133" t="s">
        <v>449</v>
      </c>
      <c r="M42" t="s">
        <v>202</v>
      </c>
      <c r="N42" t="s">
        <v>203</v>
      </c>
    </row>
    <row r="43" spans="1:14">
      <c r="A43">
        <v>84</v>
      </c>
      <c r="B43" t="s">
        <v>193</v>
      </c>
      <c r="C43" t="s">
        <v>450</v>
      </c>
      <c r="D43" t="s">
        <v>451</v>
      </c>
      <c r="E43" t="s">
        <v>452</v>
      </c>
      <c r="F43" s="133">
        <v>66.903000000000006</v>
      </c>
      <c r="G43" t="s">
        <v>197</v>
      </c>
      <c r="H43" t="s">
        <v>198</v>
      </c>
      <c r="I43" t="s">
        <v>450</v>
      </c>
      <c r="J43" t="s">
        <v>453</v>
      </c>
      <c r="K43" t="s">
        <v>454</v>
      </c>
      <c r="L43" s="133" t="s">
        <v>455</v>
      </c>
      <c r="M43" t="s">
        <v>202</v>
      </c>
      <c r="N43" t="s">
        <v>203</v>
      </c>
    </row>
    <row r="44" spans="1:14">
      <c r="A44">
        <v>86</v>
      </c>
      <c r="B44" t="s">
        <v>193</v>
      </c>
      <c r="C44" t="s">
        <v>456</v>
      </c>
      <c r="D44" t="s">
        <v>231</v>
      </c>
      <c r="E44" t="s">
        <v>232</v>
      </c>
      <c r="F44" s="133">
        <v>72.049000000000007</v>
      </c>
      <c r="G44" t="s">
        <v>197</v>
      </c>
      <c r="H44" t="s">
        <v>198</v>
      </c>
      <c r="I44" t="s">
        <v>456</v>
      </c>
      <c r="J44" t="s">
        <v>233</v>
      </c>
      <c r="K44" t="s">
        <v>234</v>
      </c>
      <c r="L44" s="133" t="s">
        <v>235</v>
      </c>
      <c r="M44" t="s">
        <v>202</v>
      </c>
      <c r="N44" t="s">
        <v>203</v>
      </c>
    </row>
    <row r="45" spans="1:14">
      <c r="A45">
        <v>88</v>
      </c>
      <c r="B45" t="s">
        <v>193</v>
      </c>
      <c r="C45" t="s">
        <v>236</v>
      </c>
      <c r="D45" t="s">
        <v>237</v>
      </c>
      <c r="E45" t="s">
        <v>238</v>
      </c>
      <c r="F45" s="133">
        <v>17.706</v>
      </c>
      <c r="G45" t="s">
        <v>197</v>
      </c>
      <c r="H45" t="s">
        <v>198</v>
      </c>
      <c r="I45" t="s">
        <v>236</v>
      </c>
      <c r="J45" t="s">
        <v>465</v>
      </c>
      <c r="K45" t="s">
        <v>466</v>
      </c>
      <c r="L45" s="133" t="s">
        <v>467</v>
      </c>
      <c r="M45" t="s">
        <v>202</v>
      </c>
      <c r="N45" t="s">
        <v>203</v>
      </c>
    </row>
    <row r="46" spans="1:14">
      <c r="A46">
        <v>90</v>
      </c>
      <c r="B46" t="s">
        <v>193</v>
      </c>
      <c r="C46" t="s">
        <v>468</v>
      </c>
      <c r="D46" t="s">
        <v>469</v>
      </c>
      <c r="E46" t="s">
        <v>470</v>
      </c>
      <c r="F46" s="133">
        <v>35.793999999999997</v>
      </c>
      <c r="G46" t="s">
        <v>197</v>
      </c>
      <c r="H46" t="s">
        <v>198</v>
      </c>
      <c r="I46" t="s">
        <v>468</v>
      </c>
      <c r="J46" t="s">
        <v>471</v>
      </c>
      <c r="K46" t="s">
        <v>246</v>
      </c>
      <c r="L46" s="133" t="s">
        <v>247</v>
      </c>
      <c r="M46" t="s">
        <v>202</v>
      </c>
      <c r="N46" t="s">
        <v>203</v>
      </c>
    </row>
    <row r="47" spans="1:14">
      <c r="A47">
        <v>92</v>
      </c>
      <c r="B47" t="s">
        <v>193</v>
      </c>
      <c r="C47" t="s">
        <v>248</v>
      </c>
      <c r="D47" t="s">
        <v>249</v>
      </c>
      <c r="E47" t="s">
        <v>250</v>
      </c>
      <c r="F47" s="133">
        <v>25.742000000000001</v>
      </c>
      <c r="G47" t="s">
        <v>197</v>
      </c>
      <c r="H47" t="s">
        <v>198</v>
      </c>
      <c r="I47" t="s">
        <v>248</v>
      </c>
      <c r="J47" t="s">
        <v>251</v>
      </c>
      <c r="K47" t="s">
        <v>252</v>
      </c>
      <c r="L47" s="133" t="s">
        <v>253</v>
      </c>
      <c r="M47" t="s">
        <v>202</v>
      </c>
      <c r="N47" t="s">
        <v>203</v>
      </c>
    </row>
    <row r="48" spans="1:14">
      <c r="A48">
        <v>94</v>
      </c>
      <c r="B48" t="s">
        <v>193</v>
      </c>
      <c r="C48" t="s">
        <v>254</v>
      </c>
      <c r="D48" t="s">
        <v>255</v>
      </c>
      <c r="E48" t="s">
        <v>256</v>
      </c>
      <c r="F48" s="133">
        <v>35.234999999999999</v>
      </c>
      <c r="G48" t="s">
        <v>197</v>
      </c>
      <c r="H48" t="s">
        <v>198</v>
      </c>
      <c r="I48" t="s">
        <v>254</v>
      </c>
      <c r="J48" t="s">
        <v>257</v>
      </c>
      <c r="K48" t="s">
        <v>258</v>
      </c>
      <c r="L48" s="133" t="s">
        <v>259</v>
      </c>
      <c r="M48" t="s">
        <v>202</v>
      </c>
      <c r="N48" t="s">
        <v>203</v>
      </c>
    </row>
    <row r="49" spans="1:14">
      <c r="A49">
        <v>120</v>
      </c>
      <c r="B49" t="s">
        <v>193</v>
      </c>
      <c r="C49" t="s">
        <v>260</v>
      </c>
      <c r="D49" t="s">
        <v>261</v>
      </c>
      <c r="E49" t="s">
        <v>262</v>
      </c>
      <c r="F49" s="133" t="s">
        <v>263</v>
      </c>
      <c r="H49" t="s">
        <v>264</v>
      </c>
      <c r="I49" t="s">
        <v>260</v>
      </c>
      <c r="J49" t="s">
        <v>265</v>
      </c>
      <c r="K49" t="s">
        <v>266</v>
      </c>
      <c r="L49" s="133" t="s">
        <v>267</v>
      </c>
      <c r="M49" t="s">
        <v>202</v>
      </c>
      <c r="N49" t="s">
        <v>203</v>
      </c>
    </row>
    <row r="50" spans="1:14">
      <c r="A50">
        <v>121</v>
      </c>
      <c r="B50" t="s">
        <v>193</v>
      </c>
      <c r="C50" t="s">
        <v>268</v>
      </c>
      <c r="D50" t="s">
        <v>269</v>
      </c>
      <c r="E50" t="s">
        <v>270</v>
      </c>
      <c r="F50" s="133" t="s">
        <v>271</v>
      </c>
      <c r="H50" t="s">
        <v>264</v>
      </c>
      <c r="I50" t="s">
        <v>268</v>
      </c>
      <c r="J50" t="s">
        <v>272</v>
      </c>
      <c r="K50" t="s">
        <v>273</v>
      </c>
      <c r="L50" s="133" t="s">
        <v>274</v>
      </c>
      <c r="M50" t="s">
        <v>202</v>
      </c>
      <c r="N50" t="s">
        <v>203</v>
      </c>
    </row>
    <row r="51" spans="1:14">
      <c r="A51">
        <v>123</v>
      </c>
      <c r="B51" t="s">
        <v>193</v>
      </c>
      <c r="C51" t="s">
        <v>275</v>
      </c>
      <c r="D51" t="s">
        <v>276</v>
      </c>
      <c r="E51" t="s">
        <v>277</v>
      </c>
      <c r="F51" s="133" t="s">
        <v>278</v>
      </c>
      <c r="H51" t="s">
        <v>264</v>
      </c>
      <c r="I51" t="s">
        <v>275</v>
      </c>
      <c r="J51" t="s">
        <v>279</v>
      </c>
      <c r="K51" t="s">
        <v>280</v>
      </c>
      <c r="L51" s="133" t="s">
        <v>281</v>
      </c>
      <c r="M51" t="s">
        <v>202</v>
      </c>
      <c r="N51" t="s">
        <v>203</v>
      </c>
    </row>
    <row r="52" spans="1:14">
      <c r="A52">
        <v>125</v>
      </c>
      <c r="B52" t="s">
        <v>193</v>
      </c>
      <c r="C52" t="s">
        <v>282</v>
      </c>
      <c r="D52" t="s">
        <v>283</v>
      </c>
      <c r="E52" t="s">
        <v>284</v>
      </c>
      <c r="F52" s="133" t="s">
        <v>285</v>
      </c>
      <c r="H52" t="s">
        <v>264</v>
      </c>
      <c r="I52" t="s">
        <v>282</v>
      </c>
      <c r="J52" t="s">
        <v>286</v>
      </c>
      <c r="K52" t="s">
        <v>287</v>
      </c>
      <c r="L52" s="133" t="s">
        <v>288</v>
      </c>
      <c r="M52" t="s">
        <v>202</v>
      </c>
      <c r="N52" t="s">
        <v>203</v>
      </c>
    </row>
    <row r="53" spans="1:14">
      <c r="A53">
        <v>127</v>
      </c>
      <c r="B53" t="s">
        <v>193</v>
      </c>
      <c r="C53" t="s">
        <v>289</v>
      </c>
      <c r="D53" t="s">
        <v>290</v>
      </c>
      <c r="E53" t="s">
        <v>291</v>
      </c>
      <c r="F53" s="133" t="s">
        <v>292</v>
      </c>
      <c r="H53" t="s">
        <v>264</v>
      </c>
      <c r="I53" t="s">
        <v>289</v>
      </c>
      <c r="J53" t="s">
        <v>293</v>
      </c>
      <c r="K53" t="s">
        <v>294</v>
      </c>
      <c r="L53" s="133" t="s">
        <v>295</v>
      </c>
      <c r="M53" t="s">
        <v>202</v>
      </c>
      <c r="N53" t="s">
        <v>203</v>
      </c>
    </row>
    <row r="54" spans="1:14">
      <c r="A54">
        <v>129</v>
      </c>
      <c r="B54" t="s">
        <v>193</v>
      </c>
      <c r="C54" t="s">
        <v>296</v>
      </c>
      <c r="D54" t="s">
        <v>521</v>
      </c>
      <c r="E54" t="s">
        <v>522</v>
      </c>
      <c r="F54" s="133" t="s">
        <v>523</v>
      </c>
      <c r="H54" t="s">
        <v>264</v>
      </c>
      <c r="I54" t="s">
        <v>296</v>
      </c>
      <c r="J54" t="s">
        <v>524</v>
      </c>
      <c r="K54" t="s">
        <v>525</v>
      </c>
      <c r="L54" s="133" t="s">
        <v>526</v>
      </c>
      <c r="M54" t="s">
        <v>202</v>
      </c>
      <c r="N54" t="s">
        <v>203</v>
      </c>
    </row>
    <row r="55" spans="1:14">
      <c r="A55">
        <v>132</v>
      </c>
      <c r="B55" t="s">
        <v>193</v>
      </c>
      <c r="C55" t="s">
        <v>527</v>
      </c>
      <c r="D55" t="s">
        <v>528</v>
      </c>
      <c r="E55" t="s">
        <v>529</v>
      </c>
      <c r="F55" s="133" t="s">
        <v>530</v>
      </c>
      <c r="H55" t="s">
        <v>264</v>
      </c>
      <c r="I55" t="s">
        <v>527</v>
      </c>
      <c r="J55" t="s">
        <v>531</v>
      </c>
      <c r="K55" t="s">
        <v>532</v>
      </c>
      <c r="L55" s="133" t="s">
        <v>533</v>
      </c>
      <c r="M55" t="s">
        <v>202</v>
      </c>
      <c r="N55" t="s">
        <v>203</v>
      </c>
    </row>
    <row r="56" spans="1:14">
      <c r="A56">
        <v>134</v>
      </c>
      <c r="B56" t="s">
        <v>193</v>
      </c>
      <c r="C56" t="s">
        <v>534</v>
      </c>
      <c r="D56" t="s">
        <v>535</v>
      </c>
      <c r="E56" t="s">
        <v>536</v>
      </c>
      <c r="F56" s="133">
        <v>32.398000000000003</v>
      </c>
      <c r="G56" t="s">
        <v>537</v>
      </c>
      <c r="H56" t="s">
        <v>264</v>
      </c>
      <c r="I56" t="s">
        <v>534</v>
      </c>
      <c r="J56" t="s">
        <v>538</v>
      </c>
      <c r="K56" t="s">
        <v>539</v>
      </c>
      <c r="L56" s="133" t="s">
        <v>540</v>
      </c>
      <c r="M56" t="s">
        <v>202</v>
      </c>
      <c r="N56" t="s">
        <v>203</v>
      </c>
    </row>
    <row r="57" spans="1:14">
      <c r="A57">
        <v>135</v>
      </c>
      <c r="B57" t="s">
        <v>193</v>
      </c>
      <c r="C57" t="s">
        <v>534</v>
      </c>
      <c r="D57" t="s">
        <v>541</v>
      </c>
      <c r="E57" t="s">
        <v>542</v>
      </c>
      <c r="F57" s="133" t="s">
        <v>543</v>
      </c>
      <c r="H57" t="s">
        <v>264</v>
      </c>
      <c r="I57" t="s">
        <v>534</v>
      </c>
      <c r="J57" t="s">
        <v>544</v>
      </c>
      <c r="K57" t="s">
        <v>545</v>
      </c>
      <c r="L57" s="133" t="s">
        <v>546</v>
      </c>
      <c r="M57" t="s">
        <v>202</v>
      </c>
      <c r="N57" t="s">
        <v>202</v>
      </c>
    </row>
    <row r="58" spans="1:14">
      <c r="A58">
        <v>137</v>
      </c>
      <c r="B58" t="s">
        <v>193</v>
      </c>
      <c r="C58" t="s">
        <v>547</v>
      </c>
      <c r="D58" t="s">
        <v>548</v>
      </c>
      <c r="E58" t="s">
        <v>549</v>
      </c>
      <c r="F58" s="133" t="s">
        <v>550</v>
      </c>
      <c r="H58" t="s">
        <v>264</v>
      </c>
      <c r="I58" t="s">
        <v>547</v>
      </c>
      <c r="J58" t="s">
        <v>551</v>
      </c>
      <c r="K58" t="s">
        <v>552</v>
      </c>
      <c r="L58" s="133" t="s">
        <v>553</v>
      </c>
      <c r="M58" t="s">
        <v>202</v>
      </c>
      <c r="N58" t="s">
        <v>203</v>
      </c>
    </row>
    <row r="59" spans="1:14">
      <c r="A59">
        <v>139</v>
      </c>
      <c r="B59" t="s">
        <v>193</v>
      </c>
      <c r="C59" t="s">
        <v>554</v>
      </c>
      <c r="D59" t="s">
        <v>555</v>
      </c>
      <c r="E59" t="s">
        <v>556</v>
      </c>
      <c r="F59" s="133" t="s">
        <v>557</v>
      </c>
      <c r="H59" t="s">
        <v>264</v>
      </c>
      <c r="I59" t="s">
        <v>554</v>
      </c>
      <c r="J59" t="s">
        <v>558</v>
      </c>
      <c r="K59" t="s">
        <v>559</v>
      </c>
      <c r="L59" s="133" t="s">
        <v>560</v>
      </c>
      <c r="M59" t="s">
        <v>202</v>
      </c>
      <c r="N59" t="s">
        <v>203</v>
      </c>
    </row>
    <row r="60" spans="1:14">
      <c r="A60">
        <v>141</v>
      </c>
      <c r="B60" t="s">
        <v>193</v>
      </c>
      <c r="C60" t="s">
        <v>561</v>
      </c>
      <c r="D60" t="s">
        <v>562</v>
      </c>
      <c r="E60" t="s">
        <v>563</v>
      </c>
      <c r="F60" s="133">
        <v>48.695</v>
      </c>
      <c r="G60" t="s">
        <v>537</v>
      </c>
      <c r="H60" t="s">
        <v>264</v>
      </c>
      <c r="I60" t="s">
        <v>561</v>
      </c>
      <c r="J60" t="s">
        <v>564</v>
      </c>
      <c r="K60" t="s">
        <v>565</v>
      </c>
      <c r="L60" s="133" t="s">
        <v>566</v>
      </c>
      <c r="M60" t="s">
        <v>202</v>
      </c>
      <c r="N60" t="s">
        <v>203</v>
      </c>
    </row>
    <row r="61" spans="1:14">
      <c r="A61">
        <v>142</v>
      </c>
      <c r="B61" t="s">
        <v>193</v>
      </c>
      <c r="C61" t="s">
        <v>561</v>
      </c>
      <c r="D61" t="s">
        <v>567</v>
      </c>
      <c r="E61" t="s">
        <v>568</v>
      </c>
      <c r="F61" s="133" t="s">
        <v>569</v>
      </c>
      <c r="H61" t="s">
        <v>264</v>
      </c>
      <c r="I61" t="s">
        <v>561</v>
      </c>
      <c r="J61" t="s">
        <v>570</v>
      </c>
      <c r="K61" t="s">
        <v>345</v>
      </c>
      <c r="L61" s="133" t="s">
        <v>346</v>
      </c>
      <c r="M61" t="s">
        <v>202</v>
      </c>
      <c r="N61" t="s">
        <v>202</v>
      </c>
    </row>
    <row r="62" spans="1:14">
      <c r="A62">
        <v>144</v>
      </c>
      <c r="B62" t="s">
        <v>193</v>
      </c>
      <c r="C62" t="s">
        <v>347</v>
      </c>
      <c r="D62" t="s">
        <v>348</v>
      </c>
      <c r="E62" t="s">
        <v>349</v>
      </c>
      <c r="F62" s="133">
        <v>76.933999999999997</v>
      </c>
      <c r="G62" t="s">
        <v>537</v>
      </c>
      <c r="H62" t="s">
        <v>264</v>
      </c>
      <c r="I62" t="s">
        <v>347</v>
      </c>
      <c r="J62" t="s">
        <v>350</v>
      </c>
      <c r="K62" t="s">
        <v>351</v>
      </c>
      <c r="L62" s="133" t="s">
        <v>352</v>
      </c>
      <c r="M62" t="s">
        <v>202</v>
      </c>
      <c r="N62" t="s">
        <v>203</v>
      </c>
    </row>
    <row r="63" spans="1:14">
      <c r="A63">
        <v>145</v>
      </c>
      <c r="B63" t="s">
        <v>193</v>
      </c>
      <c r="C63" t="s">
        <v>347</v>
      </c>
      <c r="D63" t="s">
        <v>579</v>
      </c>
      <c r="E63" t="s">
        <v>580</v>
      </c>
      <c r="F63" s="133" t="s">
        <v>581</v>
      </c>
      <c r="H63" t="s">
        <v>264</v>
      </c>
      <c r="I63" t="s">
        <v>347</v>
      </c>
      <c r="J63" t="s">
        <v>582</v>
      </c>
      <c r="K63" t="s">
        <v>583</v>
      </c>
      <c r="L63" s="133" t="s">
        <v>584</v>
      </c>
      <c r="M63" t="s">
        <v>202</v>
      </c>
      <c r="N63" t="s">
        <v>202</v>
      </c>
    </row>
    <row r="64" spans="1:14">
      <c r="A64">
        <v>147</v>
      </c>
      <c r="B64" t="s">
        <v>193</v>
      </c>
      <c r="C64" t="s">
        <v>585</v>
      </c>
      <c r="D64" t="s">
        <v>360</v>
      </c>
      <c r="E64" t="s">
        <v>361</v>
      </c>
      <c r="F64" s="133">
        <v>74.25</v>
      </c>
      <c r="G64" t="s">
        <v>537</v>
      </c>
      <c r="H64" t="s">
        <v>264</v>
      </c>
      <c r="I64" t="s">
        <v>585</v>
      </c>
      <c r="J64" t="s">
        <v>362</v>
      </c>
      <c r="K64" t="s">
        <v>363</v>
      </c>
      <c r="L64" s="133" t="s">
        <v>364</v>
      </c>
      <c r="M64" t="s">
        <v>202</v>
      </c>
      <c r="N64" t="s">
        <v>203</v>
      </c>
    </row>
    <row r="65" spans="1:14">
      <c r="A65">
        <v>148</v>
      </c>
      <c r="B65" t="s">
        <v>193</v>
      </c>
      <c r="C65" t="s">
        <v>585</v>
      </c>
      <c r="D65" t="s">
        <v>365</v>
      </c>
      <c r="E65" t="s">
        <v>366</v>
      </c>
      <c r="F65" s="133" t="s">
        <v>367</v>
      </c>
      <c r="H65" t="s">
        <v>264</v>
      </c>
      <c r="I65" t="s">
        <v>585</v>
      </c>
      <c r="J65" t="s">
        <v>368</v>
      </c>
      <c r="K65" t="s">
        <v>369</v>
      </c>
      <c r="L65" s="133" t="s">
        <v>370</v>
      </c>
      <c r="M65" t="s">
        <v>202</v>
      </c>
      <c r="N65" t="s">
        <v>202</v>
      </c>
    </row>
    <row r="66" spans="1:14">
      <c r="A66">
        <v>150</v>
      </c>
      <c r="B66" t="s">
        <v>193</v>
      </c>
      <c r="C66" t="s">
        <v>371</v>
      </c>
      <c r="D66" t="s">
        <v>372</v>
      </c>
      <c r="E66" t="s">
        <v>373</v>
      </c>
      <c r="F66" s="133">
        <v>75.775000000000006</v>
      </c>
      <c r="G66" t="s">
        <v>537</v>
      </c>
      <c r="H66" t="s">
        <v>264</v>
      </c>
      <c r="I66" t="s">
        <v>371</v>
      </c>
      <c r="J66" t="s">
        <v>374</v>
      </c>
      <c r="K66" t="s">
        <v>375</v>
      </c>
      <c r="L66" s="133" t="s">
        <v>376</v>
      </c>
      <c r="M66" t="s">
        <v>202</v>
      </c>
      <c r="N66" t="s">
        <v>203</v>
      </c>
    </row>
    <row r="67" spans="1:14">
      <c r="A67">
        <v>151</v>
      </c>
      <c r="B67" t="s">
        <v>193</v>
      </c>
      <c r="C67" t="s">
        <v>371</v>
      </c>
      <c r="D67" t="s">
        <v>377</v>
      </c>
      <c r="E67" t="s">
        <v>378</v>
      </c>
      <c r="F67" s="133" t="s">
        <v>379</v>
      </c>
      <c r="H67" t="s">
        <v>264</v>
      </c>
      <c r="I67" t="s">
        <v>371</v>
      </c>
      <c r="J67" t="s">
        <v>380</v>
      </c>
      <c r="K67" t="s">
        <v>381</v>
      </c>
      <c r="L67" s="133" t="s">
        <v>382</v>
      </c>
      <c r="M67" t="s">
        <v>202</v>
      </c>
      <c r="N67" t="s">
        <v>202</v>
      </c>
    </row>
    <row r="68" spans="1:14">
      <c r="A68">
        <v>153</v>
      </c>
      <c r="B68" t="s">
        <v>193</v>
      </c>
      <c r="C68" t="s">
        <v>383</v>
      </c>
      <c r="D68" t="s">
        <v>384</v>
      </c>
      <c r="E68" t="s">
        <v>385</v>
      </c>
      <c r="F68" s="133" t="s">
        <v>386</v>
      </c>
      <c r="H68" t="s">
        <v>264</v>
      </c>
      <c r="I68" t="s">
        <v>383</v>
      </c>
      <c r="J68" t="s">
        <v>387</v>
      </c>
      <c r="K68" t="s">
        <v>388</v>
      </c>
      <c r="L68" s="133" t="s">
        <v>389</v>
      </c>
      <c r="M68" t="s">
        <v>202</v>
      </c>
      <c r="N68" t="s">
        <v>203</v>
      </c>
    </row>
    <row r="69" spans="1:14">
      <c r="A69">
        <v>155</v>
      </c>
      <c r="B69" t="s">
        <v>193</v>
      </c>
      <c r="C69" t="s">
        <v>390</v>
      </c>
      <c r="D69" t="s">
        <v>391</v>
      </c>
      <c r="E69" t="s">
        <v>392</v>
      </c>
      <c r="F69" s="133" t="s">
        <v>393</v>
      </c>
      <c r="H69" t="s">
        <v>264</v>
      </c>
      <c r="I69" t="s">
        <v>390</v>
      </c>
      <c r="J69" t="s">
        <v>394</v>
      </c>
      <c r="K69" t="s">
        <v>395</v>
      </c>
      <c r="L69" s="133" t="s">
        <v>396</v>
      </c>
      <c r="M69" t="s">
        <v>202</v>
      </c>
      <c r="N69" t="s">
        <v>203</v>
      </c>
    </row>
    <row r="70" spans="1:14">
      <c r="A70">
        <v>157</v>
      </c>
      <c r="B70" t="s">
        <v>193</v>
      </c>
      <c r="C70" t="s">
        <v>397</v>
      </c>
      <c r="D70" t="s">
        <v>398</v>
      </c>
      <c r="E70" t="s">
        <v>399</v>
      </c>
      <c r="F70" s="133" t="s">
        <v>400</v>
      </c>
      <c r="H70" t="s">
        <v>264</v>
      </c>
      <c r="I70" t="s">
        <v>397</v>
      </c>
      <c r="J70" t="s">
        <v>401</v>
      </c>
      <c r="K70" t="s">
        <v>402</v>
      </c>
      <c r="L70" s="133" t="s">
        <v>403</v>
      </c>
      <c r="M70" t="s">
        <v>202</v>
      </c>
      <c r="N70" t="s">
        <v>203</v>
      </c>
    </row>
    <row r="71" spans="1:14">
      <c r="A71">
        <v>159</v>
      </c>
      <c r="B71" t="s">
        <v>193</v>
      </c>
      <c r="C71" t="s">
        <v>404</v>
      </c>
      <c r="D71" t="s">
        <v>405</v>
      </c>
      <c r="E71" t="s">
        <v>406</v>
      </c>
      <c r="F71" s="133" t="s">
        <v>407</v>
      </c>
      <c r="H71" t="s">
        <v>264</v>
      </c>
      <c r="I71" t="s">
        <v>404</v>
      </c>
      <c r="J71" t="s">
        <v>408</v>
      </c>
      <c r="K71" t="s">
        <v>635</v>
      </c>
      <c r="L71" s="133" t="s">
        <v>636</v>
      </c>
      <c r="M71" t="s">
        <v>202</v>
      </c>
      <c r="N71" t="s">
        <v>203</v>
      </c>
    </row>
    <row r="72" spans="1:14">
      <c r="A72">
        <v>161</v>
      </c>
      <c r="B72" t="s">
        <v>193</v>
      </c>
      <c r="C72" t="s">
        <v>637</v>
      </c>
      <c r="D72" t="s">
        <v>638</v>
      </c>
      <c r="E72" t="s">
        <v>639</v>
      </c>
      <c r="F72" s="133" t="s">
        <v>640</v>
      </c>
      <c r="H72" t="s">
        <v>264</v>
      </c>
      <c r="I72" t="s">
        <v>637</v>
      </c>
      <c r="J72" t="s">
        <v>641</v>
      </c>
      <c r="K72" t="s">
        <v>642</v>
      </c>
      <c r="L72" s="133" t="s">
        <v>643</v>
      </c>
      <c r="M72" t="s">
        <v>202</v>
      </c>
      <c r="N72" t="s">
        <v>203</v>
      </c>
    </row>
    <row r="73" spans="1:14">
      <c r="A73">
        <v>163</v>
      </c>
      <c r="B73" t="s">
        <v>193</v>
      </c>
      <c r="C73" t="s">
        <v>644</v>
      </c>
      <c r="D73" t="s">
        <v>645</v>
      </c>
      <c r="E73" t="s">
        <v>646</v>
      </c>
      <c r="F73" s="133">
        <v>36.834000000000003</v>
      </c>
      <c r="G73" t="s">
        <v>537</v>
      </c>
      <c r="H73" t="s">
        <v>264</v>
      </c>
      <c r="I73" t="s">
        <v>644</v>
      </c>
      <c r="J73" t="s">
        <v>647</v>
      </c>
      <c r="K73" t="s">
        <v>648</v>
      </c>
      <c r="L73" s="133" t="s">
        <v>649</v>
      </c>
      <c r="M73" t="s">
        <v>202</v>
      </c>
      <c r="N73" t="s">
        <v>203</v>
      </c>
    </row>
    <row r="74" spans="1:14">
      <c r="A74">
        <v>164</v>
      </c>
      <c r="B74" t="s">
        <v>193</v>
      </c>
      <c r="C74" t="s">
        <v>644</v>
      </c>
      <c r="D74" t="s">
        <v>650</v>
      </c>
      <c r="E74" t="s">
        <v>651</v>
      </c>
      <c r="F74" s="133" t="s">
        <v>652</v>
      </c>
      <c r="H74" t="s">
        <v>264</v>
      </c>
      <c r="I74" t="s">
        <v>644</v>
      </c>
      <c r="J74" t="s">
        <v>653</v>
      </c>
      <c r="K74" t="s">
        <v>654</v>
      </c>
      <c r="L74" s="133" t="s">
        <v>655</v>
      </c>
      <c r="M74" t="s">
        <v>202</v>
      </c>
      <c r="N74" t="s">
        <v>202</v>
      </c>
    </row>
    <row r="75" spans="1:14">
      <c r="A75">
        <v>166</v>
      </c>
      <c r="B75" t="s">
        <v>193</v>
      </c>
      <c r="C75" t="s">
        <v>656</v>
      </c>
      <c r="D75" t="s">
        <v>657</v>
      </c>
      <c r="E75" t="s">
        <v>658</v>
      </c>
      <c r="F75" s="133" t="s">
        <v>659</v>
      </c>
      <c r="H75" t="s">
        <v>264</v>
      </c>
      <c r="I75" t="s">
        <v>656</v>
      </c>
      <c r="J75" t="s">
        <v>660</v>
      </c>
      <c r="K75" t="s">
        <v>661</v>
      </c>
      <c r="L75" s="133" t="s">
        <v>662</v>
      </c>
      <c r="M75" t="s">
        <v>202</v>
      </c>
      <c r="N75" t="s">
        <v>203</v>
      </c>
    </row>
    <row r="76" spans="1:14">
      <c r="A76">
        <v>168</v>
      </c>
      <c r="B76" t="s">
        <v>193</v>
      </c>
      <c r="C76" t="s">
        <v>663</v>
      </c>
      <c r="D76" t="s">
        <v>664</v>
      </c>
      <c r="E76" t="s">
        <v>665</v>
      </c>
      <c r="F76" s="133" t="s">
        <v>666</v>
      </c>
      <c r="H76" t="s">
        <v>264</v>
      </c>
      <c r="I76" t="s">
        <v>663</v>
      </c>
      <c r="J76" t="s">
        <v>667</v>
      </c>
      <c r="K76" t="s">
        <v>668</v>
      </c>
      <c r="L76" s="133" t="s">
        <v>669</v>
      </c>
      <c r="M76" t="s">
        <v>202</v>
      </c>
      <c r="N76" t="s">
        <v>203</v>
      </c>
    </row>
    <row r="77" spans="1:14">
      <c r="A77">
        <v>170</v>
      </c>
      <c r="B77" t="s">
        <v>193</v>
      </c>
      <c r="C77" t="s">
        <v>670</v>
      </c>
      <c r="D77" t="s">
        <v>671</v>
      </c>
      <c r="E77" t="s">
        <v>672</v>
      </c>
      <c r="F77" s="133" t="s">
        <v>673</v>
      </c>
      <c r="H77" t="s">
        <v>264</v>
      </c>
      <c r="I77" t="s">
        <v>670</v>
      </c>
      <c r="J77" t="s">
        <v>674</v>
      </c>
      <c r="K77" t="s">
        <v>675</v>
      </c>
      <c r="L77" s="133" t="s">
        <v>676</v>
      </c>
      <c r="M77" t="s">
        <v>202</v>
      </c>
      <c r="N77" t="s">
        <v>203</v>
      </c>
    </row>
    <row r="78" spans="1:14">
      <c r="A78">
        <v>172</v>
      </c>
      <c r="B78" t="s">
        <v>193</v>
      </c>
      <c r="C78" t="s">
        <v>677</v>
      </c>
      <c r="D78" t="s">
        <v>678</v>
      </c>
      <c r="E78" t="s">
        <v>679</v>
      </c>
      <c r="F78" s="133" t="s">
        <v>680</v>
      </c>
      <c r="H78" t="s">
        <v>264</v>
      </c>
      <c r="I78" t="s">
        <v>677</v>
      </c>
      <c r="J78" t="s">
        <v>681</v>
      </c>
      <c r="K78" t="s">
        <v>682</v>
      </c>
      <c r="L78" s="133" t="s">
        <v>683</v>
      </c>
      <c r="M78" t="s">
        <v>202</v>
      </c>
      <c r="N78" t="s">
        <v>203</v>
      </c>
    </row>
    <row r="79" spans="1:14">
      <c r="A79">
        <v>174</v>
      </c>
      <c r="B79" t="s">
        <v>193</v>
      </c>
      <c r="C79" t="s">
        <v>684</v>
      </c>
      <c r="D79" t="s">
        <v>685</v>
      </c>
      <c r="E79" t="s">
        <v>457</v>
      </c>
      <c r="F79" s="133" t="s">
        <v>458</v>
      </c>
      <c r="H79" t="s">
        <v>264</v>
      </c>
      <c r="I79" t="s">
        <v>684</v>
      </c>
      <c r="J79" t="s">
        <v>459</v>
      </c>
      <c r="K79" t="s">
        <v>460</v>
      </c>
      <c r="L79" s="133" t="s">
        <v>461</v>
      </c>
      <c r="M79" t="s">
        <v>202</v>
      </c>
      <c r="N79" t="s">
        <v>203</v>
      </c>
    </row>
    <row r="80" spans="1:14">
      <c r="A80">
        <v>176</v>
      </c>
      <c r="B80" t="s">
        <v>193</v>
      </c>
      <c r="C80" t="s">
        <v>462</v>
      </c>
      <c r="D80" t="s">
        <v>463</v>
      </c>
      <c r="E80" t="s">
        <v>464</v>
      </c>
      <c r="F80" s="133" t="s">
        <v>694</v>
      </c>
      <c r="H80" t="s">
        <v>264</v>
      </c>
      <c r="I80" t="s">
        <v>462</v>
      </c>
      <c r="J80" t="s">
        <v>695</v>
      </c>
      <c r="K80" t="s">
        <v>696</v>
      </c>
      <c r="L80" s="133" t="s">
        <v>697</v>
      </c>
      <c r="M80" t="s">
        <v>202</v>
      </c>
      <c r="N80" t="s">
        <v>203</v>
      </c>
    </row>
    <row r="81" spans="1:14">
      <c r="A81">
        <v>178</v>
      </c>
      <c r="B81" t="s">
        <v>193</v>
      </c>
      <c r="C81" t="s">
        <v>698</v>
      </c>
      <c r="D81" t="s">
        <v>699</v>
      </c>
      <c r="E81" t="s">
        <v>700</v>
      </c>
      <c r="F81" s="133" t="s">
        <v>472</v>
      </c>
      <c r="H81" t="s">
        <v>264</v>
      </c>
      <c r="I81" t="s">
        <v>698</v>
      </c>
      <c r="J81" t="s">
        <v>473</v>
      </c>
      <c r="K81" t="s">
        <v>474</v>
      </c>
      <c r="L81" s="133" t="s">
        <v>475</v>
      </c>
      <c r="M81" t="s">
        <v>202</v>
      </c>
      <c r="N81" t="s">
        <v>203</v>
      </c>
    </row>
    <row r="82" spans="1:14">
      <c r="A82">
        <v>180</v>
      </c>
      <c r="B82" t="s">
        <v>193</v>
      </c>
      <c r="C82" t="s">
        <v>476</v>
      </c>
      <c r="D82" t="s">
        <v>477</v>
      </c>
      <c r="E82" t="s">
        <v>478</v>
      </c>
      <c r="F82" s="133" t="s">
        <v>479</v>
      </c>
      <c r="H82" t="s">
        <v>264</v>
      </c>
      <c r="I82" t="s">
        <v>476</v>
      </c>
      <c r="J82" t="s">
        <v>480</v>
      </c>
      <c r="K82" t="s">
        <v>481</v>
      </c>
      <c r="L82" s="133" t="s">
        <v>482</v>
      </c>
      <c r="M82" t="s">
        <v>202</v>
      </c>
      <c r="N82" t="s">
        <v>203</v>
      </c>
    </row>
    <row r="83" spans="1:14">
      <c r="A83">
        <v>182</v>
      </c>
      <c r="B83" t="s">
        <v>193</v>
      </c>
      <c r="C83" t="s">
        <v>483</v>
      </c>
      <c r="D83" t="s">
        <v>484</v>
      </c>
      <c r="E83" t="s">
        <v>485</v>
      </c>
      <c r="F83" s="133" t="s">
        <v>486</v>
      </c>
      <c r="H83" t="s">
        <v>264</v>
      </c>
      <c r="I83" t="s">
        <v>483</v>
      </c>
      <c r="J83" t="s">
        <v>487</v>
      </c>
      <c r="K83" t="s">
        <v>488</v>
      </c>
      <c r="L83" s="133" t="s">
        <v>489</v>
      </c>
      <c r="M83" t="s">
        <v>202</v>
      </c>
      <c r="N83" t="s">
        <v>203</v>
      </c>
    </row>
    <row r="84" spans="1:14">
      <c r="A84">
        <v>263</v>
      </c>
      <c r="B84" t="s">
        <v>193</v>
      </c>
      <c r="C84" t="s">
        <v>490</v>
      </c>
      <c r="D84" t="s">
        <v>491</v>
      </c>
      <c r="E84" t="s">
        <v>492</v>
      </c>
      <c r="F84" s="133" t="s">
        <v>493</v>
      </c>
      <c r="H84" t="s">
        <v>264</v>
      </c>
      <c r="I84" t="s">
        <v>490</v>
      </c>
      <c r="J84" t="s">
        <v>494</v>
      </c>
      <c r="K84" t="s">
        <v>495</v>
      </c>
      <c r="L84" s="133" t="s">
        <v>496</v>
      </c>
      <c r="M84" t="s">
        <v>202</v>
      </c>
      <c r="N84" t="s">
        <v>203</v>
      </c>
    </row>
    <row r="85" spans="1:14">
      <c r="A85">
        <v>264</v>
      </c>
      <c r="B85" t="s">
        <v>193</v>
      </c>
      <c r="C85" t="s">
        <v>497</v>
      </c>
      <c r="D85" t="s">
        <v>498</v>
      </c>
      <c r="E85" t="s">
        <v>499</v>
      </c>
      <c r="F85" s="133" t="s">
        <v>500</v>
      </c>
      <c r="H85" t="s">
        <v>264</v>
      </c>
      <c r="I85" t="s">
        <v>497</v>
      </c>
      <c r="J85" t="s">
        <v>501</v>
      </c>
      <c r="K85" t="s">
        <v>502</v>
      </c>
      <c r="L85" s="133" t="s">
        <v>503</v>
      </c>
      <c r="M85" t="s">
        <v>202</v>
      </c>
      <c r="N85" t="s">
        <v>203</v>
      </c>
    </row>
    <row r="86" spans="1:14">
      <c r="A86">
        <v>265</v>
      </c>
      <c r="B86" t="s">
        <v>193</v>
      </c>
      <c r="C86" t="s">
        <v>504</v>
      </c>
      <c r="D86" t="s">
        <v>505</v>
      </c>
      <c r="E86" t="s">
        <v>506</v>
      </c>
      <c r="F86" s="133" t="s">
        <v>507</v>
      </c>
      <c r="H86" t="s">
        <v>264</v>
      </c>
      <c r="I86" t="s">
        <v>504</v>
      </c>
      <c r="J86" t="s">
        <v>508</v>
      </c>
      <c r="K86" t="s">
        <v>509</v>
      </c>
      <c r="L86" s="133" t="s">
        <v>510</v>
      </c>
      <c r="M86" t="s">
        <v>202</v>
      </c>
      <c r="N86" t="s">
        <v>203</v>
      </c>
    </row>
    <row r="87" spans="1:14">
      <c r="A87">
        <v>266</v>
      </c>
      <c r="B87" t="s">
        <v>193</v>
      </c>
      <c r="C87" t="s">
        <v>511</v>
      </c>
      <c r="D87" t="s">
        <v>512</v>
      </c>
      <c r="E87" t="s">
        <v>513</v>
      </c>
      <c r="F87" s="133" t="s">
        <v>514</v>
      </c>
      <c r="H87" t="s">
        <v>264</v>
      </c>
      <c r="I87" t="s">
        <v>511</v>
      </c>
      <c r="J87" t="s">
        <v>515</v>
      </c>
      <c r="K87" t="s">
        <v>516</v>
      </c>
      <c r="L87" s="133" t="s">
        <v>517</v>
      </c>
      <c r="M87" t="s">
        <v>202</v>
      </c>
      <c r="N87" t="s">
        <v>203</v>
      </c>
    </row>
    <row r="88" spans="1:14">
      <c r="A88">
        <v>267</v>
      </c>
      <c r="B88" t="s">
        <v>193</v>
      </c>
      <c r="C88" t="s">
        <v>518</v>
      </c>
      <c r="D88" t="s">
        <v>519</v>
      </c>
      <c r="E88" t="s">
        <v>520</v>
      </c>
      <c r="F88" s="133" t="s">
        <v>750</v>
      </c>
      <c r="H88" t="s">
        <v>264</v>
      </c>
      <c r="I88" t="s">
        <v>518</v>
      </c>
      <c r="J88" t="s">
        <v>751</v>
      </c>
      <c r="K88" t="s">
        <v>752</v>
      </c>
      <c r="L88" s="133" t="s">
        <v>753</v>
      </c>
      <c r="M88" t="s">
        <v>202</v>
      </c>
      <c r="N88" t="s">
        <v>203</v>
      </c>
    </row>
    <row r="89" spans="1:14">
      <c r="A89">
        <v>268</v>
      </c>
      <c r="B89" t="s">
        <v>193</v>
      </c>
      <c r="C89" t="s">
        <v>754</v>
      </c>
      <c r="D89" t="s">
        <v>755</v>
      </c>
      <c r="E89" t="s">
        <v>756</v>
      </c>
      <c r="F89" s="133" t="s">
        <v>757</v>
      </c>
      <c r="H89" t="s">
        <v>264</v>
      </c>
      <c r="I89" t="s">
        <v>754</v>
      </c>
      <c r="J89" t="s">
        <v>758</v>
      </c>
      <c r="K89" t="s">
        <v>759</v>
      </c>
      <c r="L89" s="133" t="s">
        <v>760</v>
      </c>
      <c r="M89" t="s">
        <v>202</v>
      </c>
      <c r="N89" t="s">
        <v>203</v>
      </c>
    </row>
    <row r="90" spans="1:14">
      <c r="A90">
        <v>269</v>
      </c>
      <c r="B90" t="s">
        <v>193</v>
      </c>
      <c r="C90" t="s">
        <v>761</v>
      </c>
      <c r="D90" t="s">
        <v>762</v>
      </c>
      <c r="E90" t="s">
        <v>763</v>
      </c>
      <c r="F90" s="133" t="s">
        <v>764</v>
      </c>
      <c r="H90" t="s">
        <v>264</v>
      </c>
      <c r="I90" t="s">
        <v>761</v>
      </c>
      <c r="J90" t="s">
        <v>765</v>
      </c>
      <c r="K90" t="s">
        <v>766</v>
      </c>
      <c r="L90" s="133" t="s">
        <v>767</v>
      </c>
      <c r="M90" t="s">
        <v>202</v>
      </c>
      <c r="N90" t="s">
        <v>203</v>
      </c>
    </row>
    <row r="91" spans="1:14">
      <c r="A91">
        <v>270</v>
      </c>
      <c r="B91" t="s">
        <v>193</v>
      </c>
      <c r="C91" t="s">
        <v>768</v>
      </c>
      <c r="D91" t="s">
        <v>769</v>
      </c>
      <c r="E91" t="s">
        <v>770</v>
      </c>
      <c r="F91" s="133" t="s">
        <v>771</v>
      </c>
      <c r="H91" t="s">
        <v>264</v>
      </c>
      <c r="I91" t="s">
        <v>768</v>
      </c>
      <c r="J91" t="s">
        <v>772</v>
      </c>
      <c r="K91" t="s">
        <v>773</v>
      </c>
      <c r="L91" s="133" t="s">
        <v>774</v>
      </c>
      <c r="M91" t="s">
        <v>202</v>
      </c>
      <c r="N91" t="s">
        <v>203</v>
      </c>
    </row>
    <row r="92" spans="1:14">
      <c r="A92">
        <v>271</v>
      </c>
      <c r="B92" t="s">
        <v>193</v>
      </c>
      <c r="C92" t="s">
        <v>775</v>
      </c>
      <c r="D92" t="s">
        <v>776</v>
      </c>
      <c r="E92" t="s">
        <v>777</v>
      </c>
      <c r="F92" s="133">
        <v>24.901</v>
      </c>
      <c r="G92" t="s">
        <v>537</v>
      </c>
      <c r="H92" t="s">
        <v>264</v>
      </c>
      <c r="I92" t="s">
        <v>775</v>
      </c>
      <c r="J92" t="s">
        <v>778</v>
      </c>
      <c r="K92" t="s">
        <v>779</v>
      </c>
      <c r="L92" s="133" t="s">
        <v>780</v>
      </c>
      <c r="M92" t="s">
        <v>202</v>
      </c>
      <c r="N92" t="s">
        <v>203</v>
      </c>
    </row>
    <row r="93" spans="1:14">
      <c r="A93">
        <v>272</v>
      </c>
      <c r="B93" t="s">
        <v>193</v>
      </c>
      <c r="C93" t="s">
        <v>775</v>
      </c>
      <c r="D93" t="s">
        <v>781</v>
      </c>
      <c r="E93" t="s">
        <v>782</v>
      </c>
      <c r="F93" s="133" t="s">
        <v>783</v>
      </c>
      <c r="H93" t="s">
        <v>264</v>
      </c>
      <c r="I93" t="s">
        <v>775</v>
      </c>
      <c r="J93" t="s">
        <v>784</v>
      </c>
      <c r="K93" t="s">
        <v>785</v>
      </c>
      <c r="L93" s="133" t="s">
        <v>786</v>
      </c>
      <c r="M93" t="s">
        <v>202</v>
      </c>
      <c r="N93" t="s">
        <v>202</v>
      </c>
    </row>
    <row r="94" spans="1:14">
      <c r="A94">
        <v>273</v>
      </c>
      <c r="B94" t="s">
        <v>193</v>
      </c>
      <c r="C94" t="s">
        <v>787</v>
      </c>
      <c r="D94" t="s">
        <v>788</v>
      </c>
      <c r="E94" t="s">
        <v>789</v>
      </c>
      <c r="F94" s="133" t="s">
        <v>790</v>
      </c>
      <c r="H94" t="s">
        <v>264</v>
      </c>
      <c r="I94" t="s">
        <v>787</v>
      </c>
      <c r="J94" t="s">
        <v>791</v>
      </c>
      <c r="K94" t="s">
        <v>792</v>
      </c>
      <c r="L94" s="133" t="s">
        <v>793</v>
      </c>
      <c r="M94" t="s">
        <v>202</v>
      </c>
      <c r="N94" t="s">
        <v>203</v>
      </c>
    </row>
    <row r="95" spans="1:14">
      <c r="A95">
        <v>274</v>
      </c>
      <c r="B95" t="s">
        <v>193</v>
      </c>
      <c r="C95" t="s">
        <v>794</v>
      </c>
      <c r="D95" t="s">
        <v>795</v>
      </c>
      <c r="E95" t="s">
        <v>796</v>
      </c>
      <c r="F95" s="133" t="s">
        <v>797</v>
      </c>
      <c r="H95" t="s">
        <v>264</v>
      </c>
      <c r="I95" t="s">
        <v>794</v>
      </c>
      <c r="J95" t="s">
        <v>798</v>
      </c>
      <c r="K95" t="s">
        <v>799</v>
      </c>
      <c r="L95" s="133" t="s">
        <v>800</v>
      </c>
      <c r="M95" t="s">
        <v>202</v>
      </c>
      <c r="N95" t="s">
        <v>203</v>
      </c>
    </row>
    <row r="96" spans="1:14">
      <c r="A96">
        <v>275</v>
      </c>
      <c r="B96" t="s">
        <v>193</v>
      </c>
      <c r="C96" t="s">
        <v>801</v>
      </c>
      <c r="D96" t="s">
        <v>571</v>
      </c>
      <c r="E96" t="s">
        <v>572</v>
      </c>
      <c r="F96" s="133" t="s">
        <v>573</v>
      </c>
      <c r="H96" t="s">
        <v>264</v>
      </c>
      <c r="I96" t="s">
        <v>801</v>
      </c>
      <c r="J96" t="s">
        <v>574</v>
      </c>
      <c r="K96" t="s">
        <v>575</v>
      </c>
      <c r="L96" s="133" t="s">
        <v>576</v>
      </c>
      <c r="M96" t="s">
        <v>202</v>
      </c>
      <c r="N96" t="s">
        <v>203</v>
      </c>
    </row>
    <row r="97" spans="1:14">
      <c r="A97">
        <v>276</v>
      </c>
      <c r="B97" t="s">
        <v>193</v>
      </c>
      <c r="C97" t="s">
        <v>577</v>
      </c>
      <c r="D97" t="s">
        <v>578</v>
      </c>
      <c r="E97" t="s">
        <v>810</v>
      </c>
      <c r="F97" s="133" t="s">
        <v>811</v>
      </c>
      <c r="H97" t="s">
        <v>264</v>
      </c>
      <c r="I97" t="s">
        <v>577</v>
      </c>
      <c r="J97" t="s">
        <v>812</v>
      </c>
      <c r="K97" t="s">
        <v>813</v>
      </c>
      <c r="L97" s="133" t="s">
        <v>814</v>
      </c>
      <c r="M97" t="s">
        <v>202</v>
      </c>
      <c r="N97" t="s">
        <v>203</v>
      </c>
    </row>
    <row r="98" spans="1:14">
      <c r="A98">
        <v>277</v>
      </c>
      <c r="B98" t="s">
        <v>193</v>
      </c>
      <c r="C98" t="s">
        <v>815</v>
      </c>
      <c r="D98" t="s">
        <v>816</v>
      </c>
      <c r="E98" t="s">
        <v>586</v>
      </c>
      <c r="F98" s="133" t="s">
        <v>587</v>
      </c>
      <c r="H98" t="s">
        <v>264</v>
      </c>
      <c r="I98" t="s">
        <v>815</v>
      </c>
      <c r="J98" t="s">
        <v>588</v>
      </c>
      <c r="K98" t="s">
        <v>589</v>
      </c>
      <c r="L98" s="133" t="s">
        <v>590</v>
      </c>
      <c r="M98" t="s">
        <v>202</v>
      </c>
      <c r="N98" t="s">
        <v>203</v>
      </c>
    </row>
    <row r="99" spans="1:14">
      <c r="A99">
        <v>278</v>
      </c>
      <c r="B99" t="s">
        <v>193</v>
      </c>
      <c r="C99" t="s">
        <v>591</v>
      </c>
      <c r="D99" t="s">
        <v>592</v>
      </c>
      <c r="E99" t="s">
        <v>593</v>
      </c>
      <c r="F99" s="133" t="s">
        <v>594</v>
      </c>
      <c r="H99" t="s">
        <v>264</v>
      </c>
      <c r="I99" t="s">
        <v>591</v>
      </c>
      <c r="J99" t="s">
        <v>595</v>
      </c>
      <c r="K99" t="s">
        <v>596</v>
      </c>
      <c r="L99" s="133" t="s">
        <v>597</v>
      </c>
      <c r="M99" t="s">
        <v>202</v>
      </c>
      <c r="N99" t="s">
        <v>203</v>
      </c>
    </row>
    <row r="100" spans="1:14">
      <c r="A100">
        <v>279</v>
      </c>
      <c r="B100" t="s">
        <v>193</v>
      </c>
      <c r="C100" t="s">
        <v>598</v>
      </c>
      <c r="D100" t="s">
        <v>599</v>
      </c>
      <c r="E100" t="s">
        <v>600</v>
      </c>
      <c r="F100" s="133" t="s">
        <v>601</v>
      </c>
      <c r="H100" t="s">
        <v>264</v>
      </c>
      <c r="I100" t="s">
        <v>598</v>
      </c>
      <c r="J100" t="s">
        <v>602</v>
      </c>
      <c r="K100" t="s">
        <v>603</v>
      </c>
      <c r="L100" s="133" t="s">
        <v>604</v>
      </c>
      <c r="M100" t="s">
        <v>202</v>
      </c>
      <c r="N100" t="s">
        <v>203</v>
      </c>
    </row>
    <row r="101" spans="1:14">
      <c r="A101">
        <v>280</v>
      </c>
      <c r="B101" t="s">
        <v>193</v>
      </c>
      <c r="C101" t="s">
        <v>605</v>
      </c>
      <c r="D101" t="s">
        <v>606</v>
      </c>
      <c r="E101" t="s">
        <v>607</v>
      </c>
      <c r="F101" s="133" t="s">
        <v>608</v>
      </c>
      <c r="H101" t="s">
        <v>264</v>
      </c>
      <c r="I101" t="s">
        <v>605</v>
      </c>
      <c r="J101" t="s">
        <v>609</v>
      </c>
      <c r="K101" t="s">
        <v>610</v>
      </c>
      <c r="L101" s="133" t="s">
        <v>611</v>
      </c>
      <c r="M101" t="s">
        <v>202</v>
      </c>
      <c r="N101" t="s">
        <v>203</v>
      </c>
    </row>
    <row r="102" spans="1:14">
      <c r="A102">
        <v>281</v>
      </c>
      <c r="B102" t="s">
        <v>193</v>
      </c>
      <c r="C102" t="s">
        <v>612</v>
      </c>
      <c r="D102" t="s">
        <v>613</v>
      </c>
      <c r="E102" t="s">
        <v>614</v>
      </c>
      <c r="F102" s="133" t="s">
        <v>615</v>
      </c>
      <c r="H102" t="s">
        <v>264</v>
      </c>
      <c r="I102" t="s">
        <v>612</v>
      </c>
      <c r="J102" t="s">
        <v>616</v>
      </c>
      <c r="K102" t="s">
        <v>617</v>
      </c>
      <c r="L102" s="133" t="s">
        <v>618</v>
      </c>
      <c r="M102" t="s">
        <v>202</v>
      </c>
      <c r="N102" t="s">
        <v>203</v>
      </c>
    </row>
    <row r="103" spans="1:14">
      <c r="A103">
        <v>282</v>
      </c>
      <c r="B103" t="s">
        <v>193</v>
      </c>
      <c r="C103" t="s">
        <v>619</v>
      </c>
      <c r="D103" t="s">
        <v>620</v>
      </c>
      <c r="E103" t="s">
        <v>621</v>
      </c>
      <c r="F103" s="133" t="s">
        <v>622</v>
      </c>
      <c r="H103" t="s">
        <v>264</v>
      </c>
      <c r="I103" t="s">
        <v>619</v>
      </c>
      <c r="J103" t="s">
        <v>623</v>
      </c>
      <c r="K103" t="s">
        <v>624</v>
      </c>
      <c r="L103" s="133" t="s">
        <v>625</v>
      </c>
      <c r="M103" t="s">
        <v>202</v>
      </c>
      <c r="N103" t="s">
        <v>203</v>
      </c>
    </row>
    <row r="104" spans="1:14">
      <c r="A104">
        <v>283</v>
      </c>
      <c r="B104" t="s">
        <v>193</v>
      </c>
      <c r="C104" t="s">
        <v>626</v>
      </c>
      <c r="D104" t="s">
        <v>627</v>
      </c>
      <c r="E104" t="s">
        <v>628</v>
      </c>
      <c r="F104" s="133" t="s">
        <v>629</v>
      </c>
      <c r="H104" t="s">
        <v>264</v>
      </c>
      <c r="I104" t="s">
        <v>626</v>
      </c>
      <c r="J104" t="s">
        <v>630</v>
      </c>
      <c r="K104" t="s">
        <v>631</v>
      </c>
      <c r="L104" s="133" t="s">
        <v>632</v>
      </c>
      <c r="M104" t="s">
        <v>202</v>
      </c>
      <c r="N104" t="s">
        <v>203</v>
      </c>
    </row>
    <row r="105" spans="1:14">
      <c r="A105">
        <v>284</v>
      </c>
      <c r="B105" t="s">
        <v>193</v>
      </c>
      <c r="C105" t="s">
        <v>633</v>
      </c>
      <c r="D105" t="s">
        <v>634</v>
      </c>
      <c r="E105" t="s">
        <v>865</v>
      </c>
      <c r="F105" s="133">
        <v>21.623000000000001</v>
      </c>
      <c r="G105" t="s">
        <v>537</v>
      </c>
      <c r="H105" t="s">
        <v>264</v>
      </c>
      <c r="I105" t="s">
        <v>633</v>
      </c>
      <c r="J105" t="s">
        <v>866</v>
      </c>
      <c r="K105" t="s">
        <v>867</v>
      </c>
      <c r="L105" s="133" t="s">
        <v>868</v>
      </c>
      <c r="M105" t="s">
        <v>202</v>
      </c>
      <c r="N105" t="s">
        <v>203</v>
      </c>
    </row>
    <row r="106" spans="1:14">
      <c r="A106">
        <v>285</v>
      </c>
      <c r="B106" t="s">
        <v>193</v>
      </c>
      <c r="C106" t="s">
        <v>633</v>
      </c>
      <c r="D106" t="s">
        <v>869</v>
      </c>
      <c r="E106" t="s">
        <v>870</v>
      </c>
      <c r="F106" s="133" t="s">
        <v>871</v>
      </c>
      <c r="H106" t="s">
        <v>264</v>
      </c>
      <c r="I106" t="s">
        <v>633</v>
      </c>
      <c r="J106" t="s">
        <v>872</v>
      </c>
      <c r="K106" t="s">
        <v>873</v>
      </c>
      <c r="L106" s="133" t="s">
        <v>874</v>
      </c>
      <c r="M106" t="s">
        <v>202</v>
      </c>
      <c r="N106" t="s">
        <v>202</v>
      </c>
    </row>
    <row r="107" spans="1:14">
      <c r="A107">
        <v>286</v>
      </c>
      <c r="B107" t="s">
        <v>193</v>
      </c>
      <c r="C107" t="s">
        <v>875</v>
      </c>
      <c r="D107" t="s">
        <v>876</v>
      </c>
      <c r="E107" t="s">
        <v>877</v>
      </c>
      <c r="F107" s="133" t="s">
        <v>878</v>
      </c>
      <c r="H107" t="s">
        <v>264</v>
      </c>
      <c r="I107" t="s">
        <v>875</v>
      </c>
      <c r="J107" t="s">
        <v>879</v>
      </c>
      <c r="K107" t="s">
        <v>880</v>
      </c>
      <c r="L107" s="133" t="s">
        <v>881</v>
      </c>
      <c r="M107" t="s">
        <v>202</v>
      </c>
      <c r="N107" t="s">
        <v>203</v>
      </c>
    </row>
    <row r="108" spans="1:14">
      <c r="A108">
        <v>287</v>
      </c>
      <c r="B108" t="s">
        <v>193</v>
      </c>
      <c r="C108" t="s">
        <v>882</v>
      </c>
      <c r="D108" t="s">
        <v>883</v>
      </c>
      <c r="E108" t="s">
        <v>884</v>
      </c>
      <c r="F108" s="133">
        <v>22.122</v>
      </c>
      <c r="G108" t="s">
        <v>537</v>
      </c>
      <c r="H108" t="s">
        <v>264</v>
      </c>
      <c r="I108" t="s">
        <v>882</v>
      </c>
      <c r="J108" t="s">
        <v>885</v>
      </c>
      <c r="K108" t="s">
        <v>886</v>
      </c>
      <c r="L108" s="133" t="s">
        <v>887</v>
      </c>
      <c r="M108" t="s">
        <v>202</v>
      </c>
      <c r="N108" t="s">
        <v>203</v>
      </c>
    </row>
    <row r="109" spans="1:14">
      <c r="A109">
        <v>288</v>
      </c>
      <c r="B109" t="s">
        <v>193</v>
      </c>
      <c r="C109" t="s">
        <v>882</v>
      </c>
      <c r="D109" t="s">
        <v>888</v>
      </c>
      <c r="E109" t="s">
        <v>889</v>
      </c>
      <c r="F109" s="133" t="s">
        <v>890</v>
      </c>
      <c r="H109" t="s">
        <v>264</v>
      </c>
      <c r="I109" t="s">
        <v>882</v>
      </c>
      <c r="J109" t="s">
        <v>891</v>
      </c>
      <c r="K109" t="s">
        <v>892</v>
      </c>
      <c r="L109" s="133" t="s">
        <v>893</v>
      </c>
      <c r="M109" t="s">
        <v>202</v>
      </c>
      <c r="N109" t="s">
        <v>202</v>
      </c>
    </row>
    <row r="110" spans="1:14">
      <c r="A110">
        <v>289</v>
      </c>
      <c r="B110" t="s">
        <v>193</v>
      </c>
      <c r="C110" t="s">
        <v>894</v>
      </c>
      <c r="D110" t="s">
        <v>895</v>
      </c>
      <c r="E110" t="s">
        <v>896</v>
      </c>
      <c r="F110" s="133">
        <v>22.108000000000001</v>
      </c>
      <c r="G110" t="s">
        <v>537</v>
      </c>
      <c r="H110" t="s">
        <v>264</v>
      </c>
      <c r="I110" t="s">
        <v>894</v>
      </c>
      <c r="J110" t="s">
        <v>897</v>
      </c>
      <c r="K110" t="s">
        <v>898</v>
      </c>
      <c r="L110" s="133" t="s">
        <v>899</v>
      </c>
      <c r="M110" t="s">
        <v>202</v>
      </c>
      <c r="N110" t="s">
        <v>203</v>
      </c>
    </row>
    <row r="111" spans="1:14">
      <c r="A111">
        <v>290</v>
      </c>
      <c r="B111" t="s">
        <v>193</v>
      </c>
      <c r="C111" t="s">
        <v>894</v>
      </c>
      <c r="D111" t="s">
        <v>900</v>
      </c>
      <c r="E111" t="s">
        <v>901</v>
      </c>
      <c r="F111" s="133" t="s">
        <v>902</v>
      </c>
      <c r="H111" t="s">
        <v>264</v>
      </c>
      <c r="I111" t="s">
        <v>894</v>
      </c>
      <c r="J111" t="s">
        <v>903</v>
      </c>
      <c r="K111" t="s">
        <v>904</v>
      </c>
      <c r="L111" s="133" t="s">
        <v>905</v>
      </c>
      <c r="M111" t="s">
        <v>202</v>
      </c>
      <c r="N111" t="s">
        <v>202</v>
      </c>
    </row>
    <row r="112" spans="1:14">
      <c r="A112">
        <v>291</v>
      </c>
      <c r="B112" t="s">
        <v>193</v>
      </c>
      <c r="C112" t="s">
        <v>906</v>
      </c>
      <c r="D112" t="s">
        <v>907</v>
      </c>
      <c r="E112" t="s">
        <v>908</v>
      </c>
      <c r="F112" s="133" t="s">
        <v>909</v>
      </c>
      <c r="H112" t="s">
        <v>264</v>
      </c>
      <c r="I112" t="s">
        <v>906</v>
      </c>
      <c r="J112" t="s">
        <v>910</v>
      </c>
      <c r="K112" t="s">
        <v>911</v>
      </c>
      <c r="L112" s="133" t="s">
        <v>912</v>
      </c>
      <c r="M112" t="s">
        <v>202</v>
      </c>
      <c r="N112" t="s">
        <v>203</v>
      </c>
    </row>
    <row r="113" spans="1:14">
      <c r="A113">
        <v>292</v>
      </c>
      <c r="B113" t="s">
        <v>193</v>
      </c>
      <c r="C113" t="s">
        <v>913</v>
      </c>
      <c r="D113" t="s">
        <v>914</v>
      </c>
      <c r="E113" t="s">
        <v>686</v>
      </c>
      <c r="F113" s="133" t="s">
        <v>687</v>
      </c>
      <c r="H113" t="s">
        <v>264</v>
      </c>
      <c r="I113" t="s">
        <v>913</v>
      </c>
      <c r="J113" t="s">
        <v>688</v>
      </c>
      <c r="K113" t="s">
        <v>689</v>
      </c>
      <c r="L113" s="133" t="s">
        <v>690</v>
      </c>
      <c r="M113" t="s">
        <v>202</v>
      </c>
      <c r="N113" t="s">
        <v>203</v>
      </c>
    </row>
    <row r="114" spans="1:14">
      <c r="A114">
        <v>293</v>
      </c>
      <c r="B114" t="s">
        <v>193</v>
      </c>
      <c r="C114" t="s">
        <v>691</v>
      </c>
      <c r="D114" t="s">
        <v>692</v>
      </c>
      <c r="E114" t="s">
        <v>693</v>
      </c>
      <c r="F114" s="133" t="s">
        <v>923</v>
      </c>
      <c r="H114" t="s">
        <v>264</v>
      </c>
      <c r="I114" t="s">
        <v>691</v>
      </c>
      <c r="J114" t="s">
        <v>924</v>
      </c>
      <c r="K114" t="s">
        <v>925</v>
      </c>
      <c r="L114" s="133" t="s">
        <v>926</v>
      </c>
      <c r="M114" t="s">
        <v>202</v>
      </c>
      <c r="N114" t="s">
        <v>203</v>
      </c>
    </row>
    <row r="115" spans="1:14">
      <c r="A115">
        <v>294</v>
      </c>
      <c r="B115" t="s">
        <v>193</v>
      </c>
      <c r="C115" t="s">
        <v>927</v>
      </c>
      <c r="D115" t="s">
        <v>928</v>
      </c>
      <c r="E115" t="s">
        <v>929</v>
      </c>
      <c r="F115" s="133" t="s">
        <v>701</v>
      </c>
      <c r="H115" t="s">
        <v>264</v>
      </c>
      <c r="I115" t="s">
        <v>927</v>
      </c>
      <c r="J115" t="s">
        <v>702</v>
      </c>
      <c r="K115" t="s">
        <v>703</v>
      </c>
      <c r="L115" s="133" t="s">
        <v>704</v>
      </c>
      <c r="M115" t="s">
        <v>202</v>
      </c>
      <c r="N115" t="s">
        <v>203</v>
      </c>
    </row>
    <row r="116" spans="1:14">
      <c r="A116">
        <v>295</v>
      </c>
      <c r="B116" t="s">
        <v>193</v>
      </c>
      <c r="C116" t="s">
        <v>705</v>
      </c>
      <c r="D116" t="s">
        <v>706</v>
      </c>
      <c r="E116" t="s">
        <v>707</v>
      </c>
      <c r="F116" s="133" t="s">
        <v>708</v>
      </c>
      <c r="H116" t="s">
        <v>264</v>
      </c>
      <c r="I116" t="s">
        <v>705</v>
      </c>
      <c r="J116" t="s">
        <v>709</v>
      </c>
      <c r="K116" t="s">
        <v>710</v>
      </c>
      <c r="L116" s="133" t="s">
        <v>711</v>
      </c>
      <c r="M116" t="s">
        <v>202</v>
      </c>
      <c r="N116" t="s">
        <v>203</v>
      </c>
    </row>
    <row r="117" spans="1:14">
      <c r="A117">
        <v>296</v>
      </c>
      <c r="B117" t="s">
        <v>193</v>
      </c>
      <c r="C117" t="s">
        <v>712</v>
      </c>
      <c r="D117" t="s">
        <v>713</v>
      </c>
      <c r="E117" t="s">
        <v>714</v>
      </c>
      <c r="F117" s="133">
        <v>23.466000000000001</v>
      </c>
      <c r="G117" t="s">
        <v>537</v>
      </c>
      <c r="H117" t="s">
        <v>264</v>
      </c>
      <c r="I117" t="s">
        <v>712</v>
      </c>
      <c r="J117" t="s">
        <v>715</v>
      </c>
      <c r="K117" t="s">
        <v>716</v>
      </c>
      <c r="L117" s="133" t="s">
        <v>902</v>
      </c>
      <c r="M117" t="s">
        <v>202</v>
      </c>
      <c r="N117" t="s">
        <v>203</v>
      </c>
    </row>
    <row r="118" spans="1:14">
      <c r="A118">
        <v>297</v>
      </c>
      <c r="B118" t="s">
        <v>193</v>
      </c>
      <c r="C118" t="s">
        <v>712</v>
      </c>
      <c r="D118" t="s">
        <v>717</v>
      </c>
      <c r="E118" t="s">
        <v>718</v>
      </c>
      <c r="F118" s="133" t="s">
        <v>719</v>
      </c>
      <c r="H118" t="s">
        <v>264</v>
      </c>
      <c r="I118" t="s">
        <v>712</v>
      </c>
      <c r="J118" t="s">
        <v>720</v>
      </c>
      <c r="K118" t="s">
        <v>721</v>
      </c>
      <c r="L118" s="133" t="s">
        <v>722</v>
      </c>
      <c r="M118" t="s">
        <v>202</v>
      </c>
      <c r="N118" t="s">
        <v>202</v>
      </c>
    </row>
    <row r="119" spans="1:14">
      <c r="A119">
        <v>298</v>
      </c>
      <c r="B119" t="s">
        <v>193</v>
      </c>
      <c r="C119" t="s">
        <v>723</v>
      </c>
      <c r="D119" t="s">
        <v>724</v>
      </c>
      <c r="E119" t="s">
        <v>725</v>
      </c>
      <c r="F119" s="133">
        <v>18.666</v>
      </c>
      <c r="G119" t="s">
        <v>537</v>
      </c>
      <c r="H119" t="s">
        <v>264</v>
      </c>
      <c r="I119" t="s">
        <v>723</v>
      </c>
      <c r="J119" t="s">
        <v>726</v>
      </c>
      <c r="K119" t="s">
        <v>727</v>
      </c>
      <c r="L119" s="133" t="s">
        <v>728</v>
      </c>
      <c r="M119" t="s">
        <v>202</v>
      </c>
      <c r="N119" t="s">
        <v>203</v>
      </c>
    </row>
    <row r="120" spans="1:14">
      <c r="A120">
        <v>299</v>
      </c>
      <c r="B120" t="s">
        <v>193</v>
      </c>
      <c r="C120" t="s">
        <v>723</v>
      </c>
      <c r="D120" t="s">
        <v>729</v>
      </c>
      <c r="E120" t="s">
        <v>730</v>
      </c>
      <c r="F120" s="133" t="s">
        <v>731</v>
      </c>
      <c r="H120" t="s">
        <v>264</v>
      </c>
      <c r="I120" t="s">
        <v>723</v>
      </c>
      <c r="J120" t="s">
        <v>732</v>
      </c>
      <c r="K120" t="s">
        <v>733</v>
      </c>
      <c r="L120" s="133" t="s">
        <v>734</v>
      </c>
      <c r="M120" t="s">
        <v>202</v>
      </c>
      <c r="N120" t="s">
        <v>202</v>
      </c>
    </row>
    <row r="121" spans="1:14">
      <c r="A121">
        <v>300</v>
      </c>
      <c r="B121" t="s">
        <v>193</v>
      </c>
      <c r="C121" t="s">
        <v>735</v>
      </c>
      <c r="D121" t="s">
        <v>736</v>
      </c>
      <c r="E121" t="s">
        <v>737</v>
      </c>
      <c r="F121" s="133" t="s">
        <v>738</v>
      </c>
      <c r="H121" t="s">
        <v>264</v>
      </c>
      <c r="I121" t="s">
        <v>735</v>
      </c>
      <c r="J121" t="s">
        <v>739</v>
      </c>
      <c r="K121" t="s">
        <v>740</v>
      </c>
      <c r="L121" s="133" t="s">
        <v>741</v>
      </c>
      <c r="M121" t="s">
        <v>202</v>
      </c>
      <c r="N121" t="s">
        <v>203</v>
      </c>
    </row>
    <row r="122" spans="1:14">
      <c r="A122">
        <v>301</v>
      </c>
      <c r="B122" t="s">
        <v>193</v>
      </c>
      <c r="C122" t="s">
        <v>742</v>
      </c>
      <c r="D122" t="s">
        <v>743</v>
      </c>
      <c r="E122" t="s">
        <v>744</v>
      </c>
      <c r="F122" s="133" t="s">
        <v>745</v>
      </c>
      <c r="H122" t="s">
        <v>264</v>
      </c>
      <c r="I122" t="s">
        <v>742</v>
      </c>
      <c r="J122" t="s">
        <v>746</v>
      </c>
      <c r="K122" t="s">
        <v>747</v>
      </c>
      <c r="L122" s="133" t="s">
        <v>748</v>
      </c>
      <c r="M122" t="s">
        <v>202</v>
      </c>
      <c r="N122" t="s">
        <v>203</v>
      </c>
    </row>
    <row r="123" spans="1:14">
      <c r="A123">
        <v>302</v>
      </c>
      <c r="B123" t="s">
        <v>193</v>
      </c>
      <c r="C123" t="s">
        <v>749</v>
      </c>
      <c r="D123" t="s">
        <v>979</v>
      </c>
      <c r="E123" t="s">
        <v>980</v>
      </c>
      <c r="F123" s="133" t="s">
        <v>981</v>
      </c>
      <c r="H123" t="s">
        <v>264</v>
      </c>
      <c r="I123" t="s">
        <v>749</v>
      </c>
      <c r="J123" t="s">
        <v>982</v>
      </c>
      <c r="K123" t="s">
        <v>983</v>
      </c>
      <c r="L123" s="133" t="s">
        <v>984</v>
      </c>
      <c r="M123" t="s">
        <v>202</v>
      </c>
      <c r="N123" t="s">
        <v>203</v>
      </c>
    </row>
    <row r="124" spans="1:14">
      <c r="A124">
        <v>303</v>
      </c>
      <c r="B124" t="s">
        <v>193</v>
      </c>
      <c r="C124" t="s">
        <v>985</v>
      </c>
      <c r="D124" t="s">
        <v>986</v>
      </c>
      <c r="E124" t="s">
        <v>987</v>
      </c>
      <c r="F124" s="133">
        <v>18.5</v>
      </c>
      <c r="G124" t="s">
        <v>537</v>
      </c>
      <c r="H124" t="s">
        <v>264</v>
      </c>
      <c r="I124" t="s">
        <v>985</v>
      </c>
      <c r="J124" t="s">
        <v>988</v>
      </c>
      <c r="K124" t="s">
        <v>989</v>
      </c>
      <c r="L124" s="133" t="s">
        <v>990</v>
      </c>
      <c r="M124" t="s">
        <v>202</v>
      </c>
      <c r="N124" t="s">
        <v>203</v>
      </c>
    </row>
    <row r="125" spans="1:14">
      <c r="A125">
        <v>304</v>
      </c>
      <c r="B125" t="s">
        <v>193</v>
      </c>
      <c r="C125" t="s">
        <v>985</v>
      </c>
      <c r="D125" t="s">
        <v>991</v>
      </c>
      <c r="E125" t="s">
        <v>992</v>
      </c>
      <c r="F125" s="133" t="s">
        <v>993</v>
      </c>
      <c r="H125" t="s">
        <v>264</v>
      </c>
      <c r="I125" t="s">
        <v>985</v>
      </c>
      <c r="J125" t="s">
        <v>994</v>
      </c>
      <c r="K125" t="s">
        <v>995</v>
      </c>
      <c r="L125" s="133" t="s">
        <v>996</v>
      </c>
      <c r="M125" t="s">
        <v>202</v>
      </c>
      <c r="N125" t="s">
        <v>202</v>
      </c>
    </row>
    <row r="126" spans="1:14">
      <c r="A126">
        <v>305</v>
      </c>
      <c r="B126" t="s">
        <v>193</v>
      </c>
      <c r="C126" t="s">
        <v>997</v>
      </c>
      <c r="D126" t="s">
        <v>998</v>
      </c>
      <c r="E126" t="s">
        <v>999</v>
      </c>
      <c r="F126" s="133" t="s">
        <v>1000</v>
      </c>
      <c r="H126" t="s">
        <v>264</v>
      </c>
      <c r="I126" t="s">
        <v>997</v>
      </c>
      <c r="J126" t="s">
        <v>1001</v>
      </c>
      <c r="K126" t="s">
        <v>1002</v>
      </c>
      <c r="L126" s="133" t="s">
        <v>1003</v>
      </c>
      <c r="M126" t="s">
        <v>202</v>
      </c>
      <c r="N126" t="s">
        <v>203</v>
      </c>
    </row>
    <row r="127" spans="1:14">
      <c r="A127">
        <v>306</v>
      </c>
      <c r="B127" t="s">
        <v>193</v>
      </c>
      <c r="C127" t="s">
        <v>1004</v>
      </c>
      <c r="D127" t="s">
        <v>1005</v>
      </c>
      <c r="E127" t="s">
        <v>1006</v>
      </c>
      <c r="F127" s="133" t="s">
        <v>1007</v>
      </c>
      <c r="H127" t="s">
        <v>264</v>
      </c>
      <c r="I127" t="s">
        <v>1004</v>
      </c>
      <c r="J127" t="s">
        <v>1008</v>
      </c>
      <c r="K127" t="s">
        <v>1009</v>
      </c>
      <c r="L127" s="133" t="s">
        <v>1010</v>
      </c>
      <c r="M127" t="s">
        <v>202</v>
      </c>
      <c r="N127" t="s">
        <v>203</v>
      </c>
    </row>
    <row r="128" spans="1:14">
      <c r="A128">
        <v>307</v>
      </c>
      <c r="B128" t="s">
        <v>193</v>
      </c>
      <c r="C128" t="s">
        <v>1011</v>
      </c>
      <c r="D128" t="s">
        <v>1012</v>
      </c>
      <c r="E128" t="s">
        <v>1013</v>
      </c>
      <c r="F128" s="133" t="s">
        <v>1014</v>
      </c>
      <c r="H128" t="s">
        <v>264</v>
      </c>
      <c r="I128" t="s">
        <v>1011</v>
      </c>
      <c r="J128" t="s">
        <v>1015</v>
      </c>
      <c r="K128" t="s">
        <v>1016</v>
      </c>
      <c r="L128" s="133" t="s">
        <v>1017</v>
      </c>
      <c r="M128" t="s">
        <v>202</v>
      </c>
      <c r="N128" t="s">
        <v>203</v>
      </c>
    </row>
    <row r="129" spans="1:14">
      <c r="A129">
        <v>308</v>
      </c>
      <c r="B129" t="s">
        <v>193</v>
      </c>
      <c r="C129" t="s">
        <v>1018</v>
      </c>
      <c r="D129" t="s">
        <v>1019</v>
      </c>
      <c r="E129" t="s">
        <v>1020</v>
      </c>
      <c r="F129" s="133">
        <v>16.972999999999999</v>
      </c>
      <c r="G129" t="s">
        <v>537</v>
      </c>
      <c r="H129" t="s">
        <v>264</v>
      </c>
      <c r="I129" t="s">
        <v>1018</v>
      </c>
      <c r="J129" t="s">
        <v>1021</v>
      </c>
      <c r="K129" t="s">
        <v>1022</v>
      </c>
      <c r="L129" s="133" t="s">
        <v>1023</v>
      </c>
      <c r="M129" t="s">
        <v>202</v>
      </c>
      <c r="N129" t="s">
        <v>203</v>
      </c>
    </row>
    <row r="130" spans="1:14">
      <c r="A130">
        <v>309</v>
      </c>
      <c r="B130" t="s">
        <v>193</v>
      </c>
      <c r="C130" t="s">
        <v>1018</v>
      </c>
      <c r="D130" t="s">
        <v>1024</v>
      </c>
      <c r="E130" t="s">
        <v>1025</v>
      </c>
      <c r="F130" s="133" t="s">
        <v>1026</v>
      </c>
      <c r="H130" t="s">
        <v>264</v>
      </c>
      <c r="I130" t="s">
        <v>1018</v>
      </c>
      <c r="J130" t="s">
        <v>1027</v>
      </c>
      <c r="K130" t="s">
        <v>1028</v>
      </c>
      <c r="L130" s="133" t="s">
        <v>1029</v>
      </c>
      <c r="M130" t="s">
        <v>202</v>
      </c>
      <c r="N130" t="s">
        <v>202</v>
      </c>
    </row>
    <row r="131" spans="1:14">
      <c r="A131">
        <v>310</v>
      </c>
      <c r="B131" t="s">
        <v>193</v>
      </c>
      <c r="C131" t="s">
        <v>802</v>
      </c>
      <c r="D131" t="s">
        <v>803</v>
      </c>
      <c r="E131" t="s">
        <v>804</v>
      </c>
      <c r="F131" s="133" t="s">
        <v>805</v>
      </c>
      <c r="H131" t="s">
        <v>264</v>
      </c>
      <c r="I131" t="s">
        <v>802</v>
      </c>
      <c r="J131" t="s">
        <v>806</v>
      </c>
      <c r="K131" t="s">
        <v>807</v>
      </c>
      <c r="L131" s="133" t="s">
        <v>808</v>
      </c>
      <c r="M131" t="s">
        <v>202</v>
      </c>
      <c r="N131" t="s">
        <v>203</v>
      </c>
    </row>
    <row r="132" spans="1:14">
      <c r="A132">
        <v>311</v>
      </c>
      <c r="B132" t="s">
        <v>193</v>
      </c>
      <c r="C132" t="s">
        <v>809</v>
      </c>
      <c r="D132" t="s">
        <v>1038</v>
      </c>
      <c r="E132" t="s">
        <v>1039</v>
      </c>
      <c r="F132" s="133">
        <v>15.026999999999999</v>
      </c>
      <c r="G132" t="s">
        <v>197</v>
      </c>
      <c r="H132" t="s">
        <v>1040</v>
      </c>
      <c r="I132" t="s">
        <v>1041</v>
      </c>
      <c r="J132" t="s">
        <v>1042</v>
      </c>
      <c r="K132" t="s">
        <v>1043</v>
      </c>
      <c r="L132" s="133" t="s">
        <v>1044</v>
      </c>
      <c r="M132" t="s">
        <v>202</v>
      </c>
      <c r="N132" t="s">
        <v>203</v>
      </c>
    </row>
    <row r="133" spans="1:14">
      <c r="A133">
        <v>313</v>
      </c>
      <c r="B133" t="s">
        <v>193</v>
      </c>
      <c r="C133" t="s">
        <v>1045</v>
      </c>
      <c r="D133" t="s">
        <v>817</v>
      </c>
      <c r="E133" t="s">
        <v>818</v>
      </c>
      <c r="F133" s="133">
        <v>23.477</v>
      </c>
      <c r="G133" t="s">
        <v>197</v>
      </c>
      <c r="H133" t="s">
        <v>1040</v>
      </c>
      <c r="I133" t="s">
        <v>819</v>
      </c>
      <c r="J133" t="s">
        <v>820</v>
      </c>
      <c r="K133" t="s">
        <v>821</v>
      </c>
      <c r="L133" s="133" t="s">
        <v>822</v>
      </c>
      <c r="M133" t="s">
        <v>202</v>
      </c>
      <c r="N133" t="s">
        <v>203</v>
      </c>
    </row>
    <row r="134" spans="1:14">
      <c r="A134">
        <v>314</v>
      </c>
      <c r="B134" t="s">
        <v>193</v>
      </c>
      <c r="C134" t="s">
        <v>823</v>
      </c>
      <c r="D134" t="s">
        <v>824</v>
      </c>
      <c r="E134" t="s">
        <v>825</v>
      </c>
      <c r="F134" s="133">
        <v>29.896000000000001</v>
      </c>
      <c r="G134" t="s">
        <v>197</v>
      </c>
      <c r="H134" t="s">
        <v>1040</v>
      </c>
      <c r="I134" t="s">
        <v>826</v>
      </c>
      <c r="J134" t="s">
        <v>827</v>
      </c>
      <c r="K134" t="s">
        <v>828</v>
      </c>
      <c r="L134" s="133" t="s">
        <v>829</v>
      </c>
      <c r="M134" t="s">
        <v>202</v>
      </c>
      <c r="N134" t="s">
        <v>203</v>
      </c>
    </row>
    <row r="135" spans="1:14">
      <c r="A135">
        <v>315</v>
      </c>
      <c r="B135" t="s">
        <v>193</v>
      </c>
      <c r="C135" t="s">
        <v>830</v>
      </c>
      <c r="D135" t="s">
        <v>831</v>
      </c>
      <c r="E135" t="s">
        <v>832</v>
      </c>
      <c r="F135" s="133">
        <v>36.061</v>
      </c>
      <c r="G135" t="s">
        <v>197</v>
      </c>
      <c r="H135" t="s">
        <v>1040</v>
      </c>
      <c r="I135" t="s">
        <v>833</v>
      </c>
      <c r="J135" t="s">
        <v>834</v>
      </c>
      <c r="K135" t="s">
        <v>835</v>
      </c>
      <c r="L135" s="133" t="s">
        <v>836</v>
      </c>
      <c r="M135" t="s">
        <v>202</v>
      </c>
      <c r="N135" t="s">
        <v>203</v>
      </c>
    </row>
    <row r="136" spans="1:14">
      <c r="A136">
        <v>316</v>
      </c>
      <c r="B136" t="s">
        <v>193</v>
      </c>
      <c r="C136" t="s">
        <v>837</v>
      </c>
      <c r="D136" t="s">
        <v>838</v>
      </c>
      <c r="E136" t="s">
        <v>839</v>
      </c>
      <c r="F136" s="133">
        <v>36.046999999999997</v>
      </c>
      <c r="G136" t="s">
        <v>197</v>
      </c>
      <c r="H136" t="s">
        <v>1040</v>
      </c>
      <c r="I136" t="s">
        <v>840</v>
      </c>
      <c r="J136" t="s">
        <v>841</v>
      </c>
      <c r="K136" t="s">
        <v>842</v>
      </c>
      <c r="L136" s="133" t="s">
        <v>843</v>
      </c>
      <c r="M136" t="s">
        <v>202</v>
      </c>
      <c r="N136" t="s">
        <v>203</v>
      </c>
    </row>
    <row r="137" spans="1:14">
      <c r="A137">
        <v>317</v>
      </c>
      <c r="B137" t="s">
        <v>193</v>
      </c>
      <c r="C137" t="s">
        <v>844</v>
      </c>
      <c r="D137" t="s">
        <v>845</v>
      </c>
      <c r="E137" t="s">
        <v>846</v>
      </c>
      <c r="F137" s="133">
        <v>45.148000000000003</v>
      </c>
      <c r="G137" t="s">
        <v>197</v>
      </c>
      <c r="H137" t="s">
        <v>1040</v>
      </c>
      <c r="I137" t="s">
        <v>847</v>
      </c>
      <c r="J137" t="s">
        <v>848</v>
      </c>
      <c r="K137" t="s">
        <v>849</v>
      </c>
      <c r="L137" s="133" t="s">
        <v>850</v>
      </c>
      <c r="M137" t="s">
        <v>202</v>
      </c>
      <c r="N137" t="s">
        <v>203</v>
      </c>
    </row>
    <row r="138" spans="1:14">
      <c r="A138">
        <v>318</v>
      </c>
      <c r="B138" t="s">
        <v>193</v>
      </c>
      <c r="C138" t="s">
        <v>851</v>
      </c>
      <c r="D138" t="s">
        <v>852</v>
      </c>
      <c r="E138" t="s">
        <v>853</v>
      </c>
      <c r="F138" s="133">
        <v>60.113</v>
      </c>
      <c r="G138" t="s">
        <v>197</v>
      </c>
      <c r="H138" t="s">
        <v>1040</v>
      </c>
      <c r="I138" t="s">
        <v>854</v>
      </c>
      <c r="J138" t="s">
        <v>855</v>
      </c>
      <c r="K138" t="s">
        <v>856</v>
      </c>
      <c r="L138" s="133" t="s">
        <v>857</v>
      </c>
      <c r="M138" t="s">
        <v>202</v>
      </c>
      <c r="N138" t="s">
        <v>203</v>
      </c>
    </row>
    <row r="139" spans="1:14">
      <c r="A139">
        <v>319</v>
      </c>
      <c r="B139" t="s">
        <v>193</v>
      </c>
      <c r="C139" t="s">
        <v>858</v>
      </c>
      <c r="D139" t="s">
        <v>859</v>
      </c>
      <c r="E139" t="s">
        <v>860</v>
      </c>
      <c r="F139" s="133">
        <v>49.531999999999996</v>
      </c>
      <c r="G139" t="s">
        <v>197</v>
      </c>
      <c r="H139" t="s">
        <v>1040</v>
      </c>
      <c r="I139" t="s">
        <v>861</v>
      </c>
      <c r="J139" t="s">
        <v>862</v>
      </c>
      <c r="K139" t="s">
        <v>863</v>
      </c>
      <c r="L139" s="133" t="s">
        <v>864</v>
      </c>
      <c r="M139" t="s">
        <v>202</v>
      </c>
      <c r="N139" t="s">
        <v>203</v>
      </c>
    </row>
    <row r="140" spans="1:14">
      <c r="A140">
        <v>320</v>
      </c>
      <c r="B140" t="s">
        <v>193</v>
      </c>
      <c r="C140" t="s">
        <v>1088</v>
      </c>
      <c r="D140" t="s">
        <v>1089</v>
      </c>
      <c r="E140" t="s">
        <v>1090</v>
      </c>
      <c r="F140" s="133">
        <v>87.762</v>
      </c>
      <c r="G140" t="s">
        <v>197</v>
      </c>
      <c r="H140" t="s">
        <v>1040</v>
      </c>
      <c r="I140" t="s">
        <v>1091</v>
      </c>
      <c r="J140" t="s">
        <v>1092</v>
      </c>
      <c r="K140" t="s">
        <v>1093</v>
      </c>
      <c r="L140" s="133" t="s">
        <v>1094</v>
      </c>
      <c r="M140" t="s">
        <v>202</v>
      </c>
      <c r="N140" t="s">
        <v>203</v>
      </c>
    </row>
    <row r="141" spans="1:14">
      <c r="A141">
        <v>323</v>
      </c>
      <c r="B141" t="s">
        <v>193</v>
      </c>
      <c r="C141" t="s">
        <v>1095</v>
      </c>
      <c r="D141" t="s">
        <v>1096</v>
      </c>
      <c r="E141" t="s">
        <v>1097</v>
      </c>
      <c r="F141" s="133">
        <v>15.912000000000001</v>
      </c>
      <c r="G141" t="s">
        <v>197</v>
      </c>
      <c r="H141" t="s">
        <v>1040</v>
      </c>
      <c r="I141" t="s">
        <v>1098</v>
      </c>
      <c r="J141" t="s">
        <v>1099</v>
      </c>
      <c r="K141" t="s">
        <v>1100</v>
      </c>
      <c r="L141" s="133" t="s">
        <v>1101</v>
      </c>
      <c r="M141" t="s">
        <v>202</v>
      </c>
      <c r="N141" t="s">
        <v>203</v>
      </c>
    </row>
    <row r="142" spans="1:14">
      <c r="A142">
        <v>325</v>
      </c>
      <c r="B142" t="s">
        <v>193</v>
      </c>
      <c r="C142" t="s">
        <v>1102</v>
      </c>
      <c r="D142" t="s">
        <v>1103</v>
      </c>
      <c r="E142" t="s">
        <v>1104</v>
      </c>
      <c r="F142" s="133">
        <v>80.117000000000004</v>
      </c>
      <c r="G142" t="s">
        <v>197</v>
      </c>
      <c r="H142" t="s">
        <v>1040</v>
      </c>
      <c r="I142" t="s">
        <v>1105</v>
      </c>
      <c r="J142" t="s">
        <v>1106</v>
      </c>
      <c r="K142" t="s">
        <v>1107</v>
      </c>
      <c r="L142" s="133" t="s">
        <v>1108</v>
      </c>
      <c r="M142" t="s">
        <v>202</v>
      </c>
      <c r="N142" t="s">
        <v>203</v>
      </c>
    </row>
    <row r="143" spans="1:14">
      <c r="A143">
        <v>326</v>
      </c>
      <c r="B143" t="s">
        <v>193</v>
      </c>
      <c r="C143" t="s">
        <v>1109</v>
      </c>
      <c r="D143" t="s">
        <v>1110</v>
      </c>
      <c r="E143" t="s">
        <v>1111</v>
      </c>
      <c r="F143" s="133">
        <v>15.664999999999999</v>
      </c>
      <c r="G143" t="s">
        <v>197</v>
      </c>
      <c r="H143" t="s">
        <v>1040</v>
      </c>
      <c r="I143" t="s">
        <v>1112</v>
      </c>
      <c r="J143" t="s">
        <v>1113</v>
      </c>
      <c r="K143" t="s">
        <v>1114</v>
      </c>
      <c r="L143" s="133" t="s">
        <v>1115</v>
      </c>
      <c r="M143" t="s">
        <v>202</v>
      </c>
      <c r="N143" t="s">
        <v>203</v>
      </c>
    </row>
    <row r="144" spans="1:14">
      <c r="A144">
        <v>335</v>
      </c>
      <c r="B144" t="s">
        <v>193</v>
      </c>
      <c r="C144" t="s">
        <v>1116</v>
      </c>
      <c r="D144" t="s">
        <v>1117</v>
      </c>
      <c r="E144" t="s">
        <v>1118</v>
      </c>
      <c r="F144" s="133">
        <v>16.96</v>
      </c>
      <c r="G144" t="s">
        <v>197</v>
      </c>
      <c r="H144" t="s">
        <v>1040</v>
      </c>
      <c r="I144" t="s">
        <v>1119</v>
      </c>
      <c r="J144" t="s">
        <v>1120</v>
      </c>
      <c r="K144" t="s">
        <v>1121</v>
      </c>
      <c r="L144" s="133" t="s">
        <v>1122</v>
      </c>
      <c r="M144" t="s">
        <v>202</v>
      </c>
      <c r="N144" t="s">
        <v>203</v>
      </c>
    </row>
    <row r="145" spans="1:14">
      <c r="A145">
        <v>337</v>
      </c>
      <c r="B145" t="s">
        <v>193</v>
      </c>
      <c r="C145" t="s">
        <v>1123</v>
      </c>
      <c r="D145" t="s">
        <v>1124</v>
      </c>
      <c r="E145" t="s">
        <v>1125</v>
      </c>
      <c r="F145" s="133">
        <v>20.024999999999999</v>
      </c>
      <c r="G145" t="s">
        <v>197</v>
      </c>
      <c r="H145" t="s">
        <v>1040</v>
      </c>
      <c r="I145" t="s">
        <v>1126</v>
      </c>
      <c r="J145" t="s">
        <v>1127</v>
      </c>
      <c r="K145" t="s">
        <v>1128</v>
      </c>
      <c r="L145" s="133" t="s">
        <v>1129</v>
      </c>
      <c r="M145" t="s">
        <v>202</v>
      </c>
      <c r="N145" t="s">
        <v>203</v>
      </c>
    </row>
    <row r="146" spans="1:14">
      <c r="A146">
        <v>339</v>
      </c>
      <c r="B146" t="s">
        <v>193</v>
      </c>
      <c r="C146" t="s">
        <v>1130</v>
      </c>
      <c r="D146" t="s">
        <v>1131</v>
      </c>
      <c r="E146" t="s">
        <v>1132</v>
      </c>
      <c r="F146" s="133">
        <v>18.747</v>
      </c>
      <c r="G146" t="s">
        <v>197</v>
      </c>
      <c r="H146" t="s">
        <v>1040</v>
      </c>
      <c r="I146" t="s">
        <v>1133</v>
      </c>
      <c r="J146" t="s">
        <v>1134</v>
      </c>
      <c r="K146" t="s">
        <v>1135</v>
      </c>
      <c r="L146" s="133" t="s">
        <v>1136</v>
      </c>
      <c r="M146" t="s">
        <v>202</v>
      </c>
      <c r="N146" t="s">
        <v>203</v>
      </c>
    </row>
    <row r="147" spans="1:14">
      <c r="A147">
        <v>340</v>
      </c>
      <c r="B147" t="s">
        <v>193</v>
      </c>
      <c r="C147" t="s">
        <v>1137</v>
      </c>
      <c r="D147" t="s">
        <v>915</v>
      </c>
      <c r="E147" t="s">
        <v>916</v>
      </c>
      <c r="F147" s="133">
        <v>21.303999999999998</v>
      </c>
      <c r="G147" t="s">
        <v>197</v>
      </c>
      <c r="H147" t="s">
        <v>1040</v>
      </c>
      <c r="I147" t="s">
        <v>917</v>
      </c>
      <c r="J147" t="s">
        <v>918</v>
      </c>
      <c r="K147" t="s">
        <v>919</v>
      </c>
      <c r="L147" s="133" t="s">
        <v>920</v>
      </c>
      <c r="M147" t="s">
        <v>202</v>
      </c>
      <c r="N147" t="s">
        <v>203</v>
      </c>
    </row>
    <row r="148" spans="1:14">
      <c r="A148">
        <v>341</v>
      </c>
      <c r="B148" t="s">
        <v>193</v>
      </c>
      <c r="C148" t="s">
        <v>921</v>
      </c>
      <c r="D148" t="s">
        <v>922</v>
      </c>
      <c r="E148" t="s">
        <v>1030</v>
      </c>
      <c r="F148" s="133">
        <v>24.376000000000001</v>
      </c>
      <c r="G148" t="s">
        <v>197</v>
      </c>
      <c r="H148" t="s">
        <v>1040</v>
      </c>
      <c r="I148" t="s">
        <v>1031</v>
      </c>
      <c r="J148" t="s">
        <v>1032</v>
      </c>
      <c r="K148" t="s">
        <v>1033</v>
      </c>
      <c r="L148" s="133" t="s">
        <v>1034</v>
      </c>
      <c r="M148" t="s">
        <v>202</v>
      </c>
      <c r="N148" t="s">
        <v>203</v>
      </c>
    </row>
    <row r="149" spans="1:14">
      <c r="A149">
        <v>342</v>
      </c>
      <c r="B149" t="s">
        <v>193</v>
      </c>
      <c r="C149" t="s">
        <v>1035</v>
      </c>
      <c r="D149" t="s">
        <v>1036</v>
      </c>
      <c r="E149" t="s">
        <v>1037</v>
      </c>
      <c r="F149" s="133">
        <v>20.896999999999998</v>
      </c>
      <c r="G149" t="s">
        <v>197</v>
      </c>
      <c r="H149" t="s">
        <v>1040</v>
      </c>
      <c r="I149" t="s">
        <v>930</v>
      </c>
      <c r="J149" t="s">
        <v>931</v>
      </c>
      <c r="K149" t="s">
        <v>932</v>
      </c>
      <c r="L149" s="133" t="s">
        <v>933</v>
      </c>
      <c r="M149" t="s">
        <v>202</v>
      </c>
      <c r="N149" t="s">
        <v>203</v>
      </c>
    </row>
    <row r="150" spans="1:14">
      <c r="A150">
        <v>343</v>
      </c>
      <c r="B150" t="s">
        <v>193</v>
      </c>
      <c r="C150" t="s">
        <v>934</v>
      </c>
      <c r="D150" t="s">
        <v>935</v>
      </c>
      <c r="E150" t="s">
        <v>936</v>
      </c>
      <c r="F150" s="133">
        <v>71.628</v>
      </c>
      <c r="G150" t="s">
        <v>197</v>
      </c>
      <c r="H150" t="s">
        <v>1040</v>
      </c>
      <c r="I150" t="s">
        <v>934</v>
      </c>
      <c r="J150" t="s">
        <v>937</v>
      </c>
      <c r="K150" t="s">
        <v>938</v>
      </c>
      <c r="L150" s="133" t="s">
        <v>939</v>
      </c>
      <c r="M150" t="s">
        <v>202</v>
      </c>
      <c r="N150" t="s">
        <v>203</v>
      </c>
    </row>
    <row r="151" spans="1:14">
      <c r="A151">
        <v>348</v>
      </c>
      <c r="B151" t="s">
        <v>193</v>
      </c>
      <c r="C151" t="s">
        <v>940</v>
      </c>
      <c r="D151" t="s">
        <v>941</v>
      </c>
      <c r="E151" t="s">
        <v>942</v>
      </c>
      <c r="F151" s="133">
        <v>27.94</v>
      </c>
      <c r="G151" t="s">
        <v>537</v>
      </c>
      <c r="H151" t="s">
        <v>943</v>
      </c>
      <c r="I151" t="s">
        <v>940</v>
      </c>
      <c r="J151" t="s">
        <v>944</v>
      </c>
      <c r="K151" t="s">
        <v>945</v>
      </c>
      <c r="L151" s="133" t="s">
        <v>946</v>
      </c>
      <c r="M151" t="s">
        <v>202</v>
      </c>
      <c r="N151" t="s">
        <v>203</v>
      </c>
    </row>
    <row r="152" spans="1:14">
      <c r="A152">
        <v>349</v>
      </c>
      <c r="B152" t="s">
        <v>193</v>
      </c>
      <c r="C152" t="s">
        <v>940</v>
      </c>
      <c r="D152" t="s">
        <v>941</v>
      </c>
      <c r="E152" t="s">
        <v>942</v>
      </c>
      <c r="F152" s="133" t="s">
        <v>947</v>
      </c>
      <c r="H152" t="s">
        <v>943</v>
      </c>
      <c r="I152" t="s">
        <v>940</v>
      </c>
      <c r="J152" t="s">
        <v>944</v>
      </c>
      <c r="K152" t="s">
        <v>945</v>
      </c>
      <c r="L152" s="133" t="s">
        <v>948</v>
      </c>
      <c r="M152" t="s">
        <v>202</v>
      </c>
      <c r="N152" t="s">
        <v>202</v>
      </c>
    </row>
    <row r="153" spans="1:14">
      <c r="A153">
        <v>350</v>
      </c>
      <c r="B153" t="s">
        <v>193</v>
      </c>
      <c r="C153" t="s">
        <v>949</v>
      </c>
      <c r="D153" t="s">
        <v>950</v>
      </c>
      <c r="E153" t="s">
        <v>951</v>
      </c>
      <c r="F153" s="133" t="s">
        <v>952</v>
      </c>
      <c r="H153" t="s">
        <v>943</v>
      </c>
      <c r="I153" t="s">
        <v>949</v>
      </c>
      <c r="J153" t="s">
        <v>953</v>
      </c>
      <c r="K153" t="s">
        <v>954</v>
      </c>
      <c r="L153" s="133" t="s">
        <v>955</v>
      </c>
      <c r="M153" t="s">
        <v>202</v>
      </c>
      <c r="N153" t="s">
        <v>203</v>
      </c>
    </row>
    <row r="154" spans="1:14">
      <c r="A154">
        <v>351</v>
      </c>
      <c r="B154" t="s">
        <v>193</v>
      </c>
      <c r="C154" t="s">
        <v>956</v>
      </c>
      <c r="D154" t="s">
        <v>957</v>
      </c>
      <c r="E154" t="s">
        <v>958</v>
      </c>
      <c r="F154" s="133">
        <v>25.984999999999999</v>
      </c>
      <c r="G154" t="s">
        <v>537</v>
      </c>
      <c r="H154" t="s">
        <v>943</v>
      </c>
      <c r="I154" t="s">
        <v>956</v>
      </c>
      <c r="J154" t="s">
        <v>959</v>
      </c>
      <c r="K154" t="s">
        <v>960</v>
      </c>
      <c r="L154" s="133" t="s">
        <v>961</v>
      </c>
      <c r="M154" t="s">
        <v>202</v>
      </c>
      <c r="N154" t="s">
        <v>203</v>
      </c>
    </row>
    <row r="155" spans="1:14">
      <c r="A155">
        <v>352</v>
      </c>
      <c r="B155" t="s">
        <v>193</v>
      </c>
      <c r="C155" t="s">
        <v>956</v>
      </c>
      <c r="D155" t="s">
        <v>962</v>
      </c>
      <c r="E155" t="s">
        <v>963</v>
      </c>
      <c r="F155" s="133" t="s">
        <v>964</v>
      </c>
      <c r="H155" t="s">
        <v>943</v>
      </c>
      <c r="I155" t="s">
        <v>956</v>
      </c>
      <c r="J155" t="s">
        <v>965</v>
      </c>
      <c r="K155" t="s">
        <v>966</v>
      </c>
      <c r="L155" s="133" t="s">
        <v>967</v>
      </c>
      <c r="M155" t="s">
        <v>202</v>
      </c>
      <c r="N155" t="s">
        <v>202</v>
      </c>
    </row>
    <row r="156" spans="1:14">
      <c r="A156">
        <v>353</v>
      </c>
      <c r="B156" t="s">
        <v>193</v>
      </c>
      <c r="C156" t="s">
        <v>968</v>
      </c>
      <c r="D156" t="s">
        <v>969</v>
      </c>
      <c r="E156" t="s">
        <v>970</v>
      </c>
      <c r="F156" s="133">
        <v>23.805</v>
      </c>
      <c r="G156" t="s">
        <v>537</v>
      </c>
      <c r="H156" t="s">
        <v>943</v>
      </c>
      <c r="I156" t="s">
        <v>968</v>
      </c>
      <c r="J156" t="s">
        <v>971</v>
      </c>
      <c r="K156" t="s">
        <v>972</v>
      </c>
      <c r="L156" s="133" t="s">
        <v>973</v>
      </c>
      <c r="M156" t="s">
        <v>202</v>
      </c>
      <c r="N156" t="s">
        <v>203</v>
      </c>
    </row>
    <row r="157" spans="1:14">
      <c r="A157">
        <v>354</v>
      </c>
      <c r="B157" t="s">
        <v>193</v>
      </c>
      <c r="C157" t="s">
        <v>968</v>
      </c>
      <c r="D157" t="s">
        <v>969</v>
      </c>
      <c r="E157" t="s">
        <v>970</v>
      </c>
      <c r="F157" s="133" t="s">
        <v>974</v>
      </c>
      <c r="H157" t="s">
        <v>943</v>
      </c>
      <c r="I157" t="s">
        <v>968</v>
      </c>
      <c r="J157" t="s">
        <v>971</v>
      </c>
      <c r="K157" t="s">
        <v>972</v>
      </c>
      <c r="L157" s="133" t="s">
        <v>975</v>
      </c>
      <c r="M157" t="s">
        <v>202</v>
      </c>
      <c r="N157" t="s">
        <v>202</v>
      </c>
    </row>
    <row r="158" spans="1:14">
      <c r="A158">
        <v>368</v>
      </c>
      <c r="B158" t="s">
        <v>193</v>
      </c>
      <c r="C158" t="s">
        <v>976</v>
      </c>
      <c r="D158" t="s">
        <v>977</v>
      </c>
      <c r="E158" t="s">
        <v>978</v>
      </c>
      <c r="F158" s="133">
        <v>42.765000000000001</v>
      </c>
      <c r="G158" t="s">
        <v>197</v>
      </c>
      <c r="H158" t="s">
        <v>943</v>
      </c>
      <c r="I158" t="s">
        <v>1046</v>
      </c>
      <c r="J158" t="s">
        <v>1047</v>
      </c>
      <c r="K158" t="s">
        <v>1048</v>
      </c>
      <c r="L158" s="133" t="s">
        <v>1049</v>
      </c>
      <c r="M158" t="s">
        <v>202</v>
      </c>
      <c r="N158" t="s">
        <v>203</v>
      </c>
    </row>
    <row r="159" spans="1:14">
      <c r="A159">
        <v>369</v>
      </c>
      <c r="B159" t="s">
        <v>193</v>
      </c>
      <c r="C159" t="s">
        <v>1050</v>
      </c>
      <c r="D159" t="s">
        <v>1051</v>
      </c>
      <c r="E159" t="s">
        <v>1052</v>
      </c>
      <c r="F159" s="133">
        <v>23.093</v>
      </c>
      <c r="G159" t="s">
        <v>197</v>
      </c>
      <c r="H159" t="s">
        <v>943</v>
      </c>
      <c r="I159" t="s">
        <v>1053</v>
      </c>
      <c r="J159" t="s">
        <v>1054</v>
      </c>
      <c r="K159" t="s">
        <v>1055</v>
      </c>
      <c r="L159" s="133" t="s">
        <v>1056</v>
      </c>
      <c r="M159" t="s">
        <v>202</v>
      </c>
      <c r="N159" t="s">
        <v>203</v>
      </c>
    </row>
    <row r="160" spans="1:14">
      <c r="A160">
        <v>370</v>
      </c>
      <c r="B160" t="s">
        <v>193</v>
      </c>
      <c r="C160" t="s">
        <v>1057</v>
      </c>
      <c r="D160" t="s">
        <v>1058</v>
      </c>
      <c r="E160" t="s">
        <v>1059</v>
      </c>
      <c r="F160" s="133">
        <v>19.690999999999999</v>
      </c>
      <c r="G160" t="s">
        <v>197</v>
      </c>
      <c r="H160" t="s">
        <v>943</v>
      </c>
      <c r="I160" t="s">
        <v>1060</v>
      </c>
      <c r="J160" t="s">
        <v>1061</v>
      </c>
      <c r="K160" t="s">
        <v>1062</v>
      </c>
      <c r="L160" s="133" t="s">
        <v>1063</v>
      </c>
      <c r="M160" t="s">
        <v>202</v>
      </c>
      <c r="N160" t="s">
        <v>203</v>
      </c>
    </row>
    <row r="161" spans="1:14">
      <c r="A161">
        <v>371</v>
      </c>
      <c r="B161" t="s">
        <v>193</v>
      </c>
      <c r="C161" t="s">
        <v>1064</v>
      </c>
      <c r="D161" t="s">
        <v>1065</v>
      </c>
      <c r="E161" t="s">
        <v>1066</v>
      </c>
      <c r="F161" s="133">
        <v>19.053999999999998</v>
      </c>
      <c r="G161" t="s">
        <v>197</v>
      </c>
      <c r="H161" t="s">
        <v>943</v>
      </c>
      <c r="I161" t="s">
        <v>1067</v>
      </c>
      <c r="J161" t="s">
        <v>1068</v>
      </c>
      <c r="K161" t="s">
        <v>1069</v>
      </c>
      <c r="L161" s="133" t="s">
        <v>1070</v>
      </c>
      <c r="M161" t="s">
        <v>202</v>
      </c>
      <c r="N161" t="s">
        <v>203</v>
      </c>
    </row>
    <row r="162" spans="1:14">
      <c r="A162">
        <v>372</v>
      </c>
      <c r="B162" t="s">
        <v>193</v>
      </c>
      <c r="C162" t="s">
        <v>1071</v>
      </c>
      <c r="D162" t="s">
        <v>1072</v>
      </c>
      <c r="E162" t="s">
        <v>1073</v>
      </c>
      <c r="F162" s="133">
        <v>16.904</v>
      </c>
      <c r="G162" t="s">
        <v>197</v>
      </c>
      <c r="H162" t="s">
        <v>943</v>
      </c>
      <c r="I162" t="s">
        <v>1074</v>
      </c>
      <c r="J162" t="s">
        <v>1075</v>
      </c>
      <c r="K162" t="s">
        <v>1076</v>
      </c>
      <c r="L162" s="133" t="s">
        <v>1077</v>
      </c>
      <c r="M162" t="s">
        <v>202</v>
      </c>
      <c r="N162" t="s">
        <v>203</v>
      </c>
    </row>
  </sheetData>
  <sheetCalcPr fullCalcOnLoad="1"/>
  <phoneticPr fontId="10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BLLM</vt:lpstr>
      <vt:lpstr>BearDist</vt:lpstr>
      <vt:lpstr>PTMCoor</vt:lpstr>
      <vt:lpstr>AdjoiningLots</vt:lpstr>
    </vt:vector>
  </TitlesOfParts>
  <Manager/>
  <Company>GeoIDEx Surveying and Mapping Systems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Lotdata Template</dc:title>
  <dc:subject>Bearing and Distance | PTM Coordinates</dc:subject>
  <dc:creator>James Dexter A. Grageda</dc:creator>
  <cp:keywords/>
  <dc:description/>
  <cp:lastModifiedBy>James Dexter Grageda</cp:lastModifiedBy>
  <cp:lastPrinted>2016-01-18T04:52:07Z</cp:lastPrinted>
  <dcterms:created xsi:type="dcterms:W3CDTF">2009-09-14T15:47:43Z</dcterms:created>
  <dcterms:modified xsi:type="dcterms:W3CDTF">2016-02-27T00:55:15Z</dcterms:modified>
  <cp:category/>
</cp:coreProperties>
</file>